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Users/david/Library/CloudStorage/Dropbox/Design/00 - Work/Museums &amp; Galleries New South Wales/2026-04 - Document Layouts/01 - Development/Batch 1/Final Exports/"/>
    </mc:Choice>
  </mc:AlternateContent>
  <xr:revisionPtr revIDLastSave="0" documentId="13_ncr:1_{5EA4B9CF-1B4F-D04A-8D47-FC5214D0A9B0}" xr6:coauthVersionLast="47" xr6:coauthVersionMax="47" xr10:uidLastSave="{00000000-0000-0000-0000-000000000000}"/>
  <bookViews>
    <workbookView xWindow="0" yWindow="-28300" windowWidth="51200" windowHeight="28300" xr2:uid="{DFACDC9C-D441-B349-80C9-0B74D88CAE5C}"/>
  </bookViews>
  <sheets>
    <sheet name="Budg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3" i="1" l="1"/>
  <c r="J73" i="1"/>
  <c r="H73" i="1"/>
  <c r="D73" i="1"/>
  <c r="D46" i="1"/>
  <c r="L46" i="1" s="1"/>
  <c r="H31" i="1"/>
  <c r="D29" i="1"/>
  <c r="L29" i="1" s="1"/>
  <c r="O82" i="1"/>
  <c r="O83" i="1"/>
  <c r="P83" i="1" s="1"/>
  <c r="O84" i="1"/>
  <c r="N82" i="1"/>
  <c r="N83" i="1"/>
  <c r="N84" i="1"/>
  <c r="H72" i="1"/>
  <c r="J72" i="1"/>
  <c r="D72" i="1"/>
  <c r="H68" i="1"/>
  <c r="H67" i="1"/>
  <c r="H66" i="1"/>
  <c r="H62" i="1"/>
  <c r="L58" i="1"/>
  <c r="H57" i="1"/>
  <c r="J56" i="1"/>
  <c r="H56" i="1"/>
  <c r="J53" i="1"/>
  <c r="H53" i="1"/>
  <c r="H52" i="1"/>
  <c r="H51" i="1"/>
  <c r="J50" i="1"/>
  <c r="H50" i="1"/>
  <c r="H45" i="1"/>
  <c r="H44" i="1"/>
  <c r="J43" i="1"/>
  <c r="H41" i="1"/>
  <c r="H40" i="1"/>
  <c r="H36" i="1"/>
  <c r="L35" i="1"/>
  <c r="J35" i="1"/>
  <c r="H35" i="1"/>
  <c r="H34" i="1"/>
  <c r="H28" i="1"/>
  <c r="F24" i="1"/>
  <c r="D42" i="1"/>
  <c r="J42" i="1" s="1"/>
  <c r="D71" i="1"/>
  <c r="D65" i="1"/>
  <c r="J65" i="1" s="1"/>
  <c r="D64" i="1"/>
  <c r="H64" i="1" s="1"/>
  <c r="D63" i="1"/>
  <c r="L63" i="1" s="1"/>
  <c r="P82" i="1" l="1"/>
  <c r="P84" i="1"/>
  <c r="L65" i="1"/>
  <c r="J29" i="1"/>
  <c r="H42" i="1"/>
  <c r="H63" i="1"/>
  <c r="J64" i="1"/>
  <c r="H46" i="1"/>
  <c r="J63" i="1"/>
  <c r="L64" i="1"/>
  <c r="J46" i="1"/>
  <c r="H65" i="1"/>
  <c r="D30" i="1"/>
  <c r="H29" i="1"/>
  <c r="J30" i="1" l="1"/>
  <c r="H30" i="1"/>
  <c r="L30" i="1"/>
  <c r="E21" i="1" l="1"/>
  <c r="E23" i="1"/>
  <c r="F23" i="1" s="1"/>
  <c r="H23" i="1" s="1"/>
  <c r="E22" i="1"/>
  <c r="D7" i="1" l="1"/>
  <c r="F7" i="1" s="1"/>
  <c r="N90" i="1"/>
  <c r="O28" i="1"/>
  <c r="O29" i="1"/>
  <c r="O30" i="1"/>
  <c r="O31" i="1"/>
  <c r="O32" i="1"/>
  <c r="O34" i="1"/>
  <c r="O35" i="1"/>
  <c r="O36" i="1"/>
  <c r="O37" i="1"/>
  <c r="O38" i="1"/>
  <c r="O40" i="1"/>
  <c r="O41" i="1"/>
  <c r="O42" i="1"/>
  <c r="O43" i="1"/>
  <c r="O44" i="1"/>
  <c r="O45" i="1"/>
  <c r="O46" i="1"/>
  <c r="O48" i="1"/>
  <c r="O50" i="1"/>
  <c r="O51" i="1"/>
  <c r="O52" i="1"/>
  <c r="O53" i="1"/>
  <c r="O54" i="1"/>
  <c r="O56" i="1"/>
  <c r="O57" i="1"/>
  <c r="O58" i="1"/>
  <c r="O60" i="1"/>
  <c r="O62" i="1"/>
  <c r="O63" i="1"/>
  <c r="O64" i="1"/>
  <c r="O65" i="1"/>
  <c r="O66" i="1"/>
  <c r="O67" i="1"/>
  <c r="O68" i="1"/>
  <c r="O69" i="1"/>
  <c r="O71" i="1"/>
  <c r="O72" i="1"/>
  <c r="O73" i="1"/>
  <c r="O74" i="1"/>
  <c r="O75" i="1"/>
  <c r="O77" i="1"/>
  <c r="O78" i="1"/>
  <c r="O79" i="1"/>
  <c r="O80" i="1"/>
  <c r="O81" i="1"/>
  <c r="O85" i="1"/>
  <c r="O87" i="1"/>
  <c r="O88" i="1"/>
  <c r="O89" i="1"/>
  <c r="O90" i="1"/>
  <c r="N28" i="1"/>
  <c r="P28" i="1" s="1"/>
  <c r="N29" i="1"/>
  <c r="N30" i="1"/>
  <c r="N31" i="1"/>
  <c r="N32" i="1"/>
  <c r="N34" i="1"/>
  <c r="N35" i="1"/>
  <c r="N36" i="1"/>
  <c r="N37" i="1"/>
  <c r="P37" i="1" s="1"/>
  <c r="N38" i="1"/>
  <c r="N40" i="1"/>
  <c r="N41" i="1"/>
  <c r="P41" i="1" s="1"/>
  <c r="N42" i="1"/>
  <c r="N43" i="1"/>
  <c r="N44" i="1"/>
  <c r="N45" i="1"/>
  <c r="P45" i="1" s="1"/>
  <c r="N46" i="1"/>
  <c r="N48" i="1"/>
  <c r="N50" i="1"/>
  <c r="N51" i="1"/>
  <c r="N52" i="1"/>
  <c r="N53" i="1"/>
  <c r="N54" i="1"/>
  <c r="N56" i="1"/>
  <c r="P56" i="1" s="1"/>
  <c r="N57" i="1"/>
  <c r="P57" i="1" s="1"/>
  <c r="N58" i="1"/>
  <c r="N60" i="1"/>
  <c r="P60" i="1" s="1"/>
  <c r="N62" i="1"/>
  <c r="N63" i="1"/>
  <c r="P63" i="1" s="1"/>
  <c r="N64" i="1"/>
  <c r="N65" i="1"/>
  <c r="P65" i="1" s="1"/>
  <c r="N66" i="1"/>
  <c r="P66" i="1" s="1"/>
  <c r="N67" i="1"/>
  <c r="P67" i="1" s="1"/>
  <c r="N68" i="1"/>
  <c r="N69" i="1"/>
  <c r="P69" i="1" s="1"/>
  <c r="N71" i="1"/>
  <c r="P71" i="1" s="1"/>
  <c r="N72" i="1"/>
  <c r="P72" i="1" s="1"/>
  <c r="N73" i="1"/>
  <c r="N74" i="1"/>
  <c r="P74" i="1" s="1"/>
  <c r="N75" i="1"/>
  <c r="P75" i="1" s="1"/>
  <c r="N77" i="1"/>
  <c r="N78" i="1"/>
  <c r="N79" i="1"/>
  <c r="P79" i="1" s="1"/>
  <c r="N80" i="1"/>
  <c r="P80" i="1" s="1"/>
  <c r="N81" i="1"/>
  <c r="P81" i="1" s="1"/>
  <c r="N85" i="1"/>
  <c r="N87" i="1"/>
  <c r="P87" i="1" s="1"/>
  <c r="N88" i="1"/>
  <c r="P88" i="1" s="1"/>
  <c r="N89" i="1"/>
  <c r="P89" i="1" s="1"/>
  <c r="I86" i="1"/>
  <c r="J86" i="1"/>
  <c r="K86" i="1"/>
  <c r="L86" i="1"/>
  <c r="M86" i="1"/>
  <c r="H86" i="1"/>
  <c r="I76" i="1"/>
  <c r="J76" i="1"/>
  <c r="K76" i="1"/>
  <c r="L76" i="1"/>
  <c r="M76" i="1"/>
  <c r="H76" i="1"/>
  <c r="I70" i="1"/>
  <c r="J70" i="1"/>
  <c r="K70" i="1"/>
  <c r="L70" i="1"/>
  <c r="M70" i="1"/>
  <c r="H70" i="1"/>
  <c r="I61" i="1"/>
  <c r="J61" i="1"/>
  <c r="K61" i="1"/>
  <c r="L61" i="1"/>
  <c r="M61" i="1"/>
  <c r="H61" i="1"/>
  <c r="I55" i="1"/>
  <c r="J55" i="1"/>
  <c r="K55" i="1"/>
  <c r="L55" i="1"/>
  <c r="M55" i="1"/>
  <c r="H55" i="1"/>
  <c r="I49" i="1"/>
  <c r="J49" i="1"/>
  <c r="K49" i="1"/>
  <c r="L49" i="1"/>
  <c r="M49" i="1"/>
  <c r="H49" i="1"/>
  <c r="I39" i="1"/>
  <c r="J39" i="1"/>
  <c r="K39" i="1"/>
  <c r="L39" i="1"/>
  <c r="M39" i="1"/>
  <c r="H39" i="1"/>
  <c r="I33" i="1"/>
  <c r="J33" i="1"/>
  <c r="K33" i="1"/>
  <c r="L33" i="1"/>
  <c r="M33" i="1"/>
  <c r="H33" i="1"/>
  <c r="I27" i="1"/>
  <c r="J27" i="1"/>
  <c r="K27" i="1"/>
  <c r="L27" i="1"/>
  <c r="M27" i="1"/>
  <c r="H27" i="1"/>
  <c r="O14" i="1"/>
  <c r="O7" i="1"/>
  <c r="O8" i="1"/>
  <c r="O9" i="1"/>
  <c r="O10" i="1"/>
  <c r="O12" i="1"/>
  <c r="O13" i="1"/>
  <c r="O15" i="1"/>
  <c r="O17" i="1"/>
  <c r="O18" i="1"/>
  <c r="O19" i="1"/>
  <c r="O21" i="1"/>
  <c r="O22" i="1"/>
  <c r="O23" i="1"/>
  <c r="O24" i="1"/>
  <c r="N9" i="1"/>
  <c r="N10" i="1"/>
  <c r="N14" i="1"/>
  <c r="N15" i="1"/>
  <c r="N18" i="1"/>
  <c r="N19" i="1"/>
  <c r="N23" i="1"/>
  <c r="N24" i="1"/>
  <c r="I20" i="1"/>
  <c r="K20" i="1"/>
  <c r="L20" i="1"/>
  <c r="M20" i="1"/>
  <c r="I16" i="1"/>
  <c r="J16" i="1"/>
  <c r="K16" i="1"/>
  <c r="L16" i="1"/>
  <c r="M16" i="1"/>
  <c r="I11" i="1"/>
  <c r="J11" i="1"/>
  <c r="K11" i="1"/>
  <c r="L11" i="1"/>
  <c r="M11" i="1"/>
  <c r="I6" i="1"/>
  <c r="K6" i="1"/>
  <c r="M6" i="1"/>
  <c r="D27" i="1"/>
  <c r="D33" i="1"/>
  <c r="F8" i="1"/>
  <c r="F9" i="1"/>
  <c r="F10" i="1"/>
  <c r="F12" i="1"/>
  <c r="H12" i="1" s="1"/>
  <c r="N12" i="1" s="1"/>
  <c r="F13" i="1"/>
  <c r="H13" i="1" s="1"/>
  <c r="N13" i="1" s="1"/>
  <c r="F14" i="1"/>
  <c r="F15" i="1"/>
  <c r="F17" i="1"/>
  <c r="H17" i="1" s="1"/>
  <c r="N17" i="1" s="1"/>
  <c r="F18" i="1"/>
  <c r="F19" i="1"/>
  <c r="F21" i="1"/>
  <c r="F22" i="1"/>
  <c r="H22" i="1" s="1"/>
  <c r="N22" i="1" s="1"/>
  <c r="D6" i="1"/>
  <c r="F6" i="1" s="1"/>
  <c r="D55" i="1"/>
  <c r="D86" i="1"/>
  <c r="E49" i="1"/>
  <c r="E91" i="1" s="1"/>
  <c r="D16" i="1"/>
  <c r="F16" i="1" s="1"/>
  <c r="D11" i="1"/>
  <c r="F11" i="1" s="1"/>
  <c r="P36" i="1" l="1"/>
  <c r="P62" i="1"/>
  <c r="P31" i="1"/>
  <c r="P24" i="1"/>
  <c r="P32" i="1"/>
  <c r="J21" i="1"/>
  <c r="J20" i="1" s="1"/>
  <c r="H21" i="1"/>
  <c r="P15" i="1"/>
  <c r="H8" i="1"/>
  <c r="N8" i="1" s="1"/>
  <c r="P8" i="1" s="1"/>
  <c r="L7" i="1"/>
  <c r="L6" i="1" s="1"/>
  <c r="L25" i="1" s="1"/>
  <c r="J7" i="1"/>
  <c r="J6" i="1" s="1"/>
  <c r="H7" i="1"/>
  <c r="H16" i="1"/>
  <c r="N16" i="1" s="1"/>
  <c r="H11" i="1"/>
  <c r="N11" i="1" s="1"/>
  <c r="P23" i="1"/>
  <c r="N55" i="1"/>
  <c r="P54" i="1"/>
  <c r="P50" i="1"/>
  <c r="P44" i="1"/>
  <c r="P40" i="1"/>
  <c r="P35" i="1"/>
  <c r="P30" i="1"/>
  <c r="P17" i="1"/>
  <c r="P12" i="1"/>
  <c r="O27" i="1"/>
  <c r="O49" i="1"/>
  <c r="O55" i="1"/>
  <c r="O70" i="1"/>
  <c r="O86" i="1"/>
  <c r="P85" i="1"/>
  <c r="P78" i="1"/>
  <c r="P73" i="1"/>
  <c r="P68" i="1"/>
  <c r="P64" i="1"/>
  <c r="P58" i="1"/>
  <c r="P46" i="1"/>
  <c r="O16" i="1"/>
  <c r="P19" i="1"/>
  <c r="L91" i="1"/>
  <c r="L93" i="1" s="1"/>
  <c r="N33" i="1"/>
  <c r="N61" i="1"/>
  <c r="N70" i="1"/>
  <c r="N76" i="1"/>
  <c r="N86" i="1"/>
  <c r="P53" i="1"/>
  <c r="P48" i="1"/>
  <c r="P43" i="1"/>
  <c r="P38" i="1"/>
  <c r="P34" i="1"/>
  <c r="P29" i="1"/>
  <c r="O33" i="1"/>
  <c r="O61" i="1"/>
  <c r="J91" i="1"/>
  <c r="J93" i="1" s="1"/>
  <c r="N27" i="1"/>
  <c r="P90" i="1"/>
  <c r="O11" i="1"/>
  <c r="M91" i="1"/>
  <c r="N39" i="1"/>
  <c r="P52" i="1"/>
  <c r="P9" i="1"/>
  <c r="P42" i="1"/>
  <c r="N49" i="1"/>
  <c r="O39" i="1"/>
  <c r="K91" i="1"/>
  <c r="K93" i="1" s="1"/>
  <c r="P51" i="1"/>
  <c r="K25" i="1"/>
  <c r="O20" i="1"/>
  <c r="O76" i="1"/>
  <c r="I91" i="1"/>
  <c r="I93" i="1" s="1"/>
  <c r="P77" i="1"/>
  <c r="H91" i="1"/>
  <c r="H93" i="1" s="1"/>
  <c r="O6" i="1"/>
  <c r="P10" i="1"/>
  <c r="M25" i="1"/>
  <c r="P13" i="1"/>
  <c r="P22" i="1"/>
  <c r="P18" i="1"/>
  <c r="P14" i="1"/>
  <c r="I25" i="1"/>
  <c r="D25" i="1"/>
  <c r="D61" i="1"/>
  <c r="D76" i="1"/>
  <c r="D39" i="1"/>
  <c r="D70" i="1"/>
  <c r="J25" i="1" l="1"/>
  <c r="P86" i="1"/>
  <c r="P16" i="1"/>
  <c r="N7" i="1"/>
  <c r="P7" i="1" s="1"/>
  <c r="H6" i="1"/>
  <c r="N6" i="1" s="1"/>
  <c r="P6" i="1" s="1"/>
  <c r="N21" i="1"/>
  <c r="P21" i="1" s="1"/>
  <c r="H20" i="1"/>
  <c r="N20" i="1" s="1"/>
  <c r="P20" i="1" s="1"/>
  <c r="P39" i="1"/>
  <c r="P61" i="1"/>
  <c r="L92" i="1"/>
  <c r="P55" i="1"/>
  <c r="P49" i="1"/>
  <c r="P11" i="1"/>
  <c r="P33" i="1"/>
  <c r="P27" i="1"/>
  <c r="P70" i="1"/>
  <c r="J92" i="1"/>
  <c r="N91" i="1"/>
  <c r="M92" i="1"/>
  <c r="M93" i="1"/>
  <c r="O25" i="1"/>
  <c r="O91" i="1"/>
  <c r="K92" i="1"/>
  <c r="I92" i="1"/>
  <c r="P76" i="1"/>
  <c r="D91" i="1"/>
  <c r="F91" i="1" s="1"/>
  <c r="E20" i="1"/>
  <c r="H25" i="1" l="1"/>
  <c r="P91" i="1"/>
  <c r="O92" i="1"/>
  <c r="O93" i="1"/>
  <c r="D92" i="1"/>
  <c r="F20" i="1"/>
  <c r="F25" i="1" s="1"/>
  <c r="E25" i="1"/>
  <c r="H92" i="1" l="1"/>
  <c r="N25" i="1"/>
  <c r="E92" i="1"/>
  <c r="F92" i="1" s="1"/>
  <c r="N93" i="1" l="1"/>
  <c r="N92" i="1"/>
  <c r="P25" i="1"/>
</calcChain>
</file>

<file path=xl/sharedStrings.xml><?xml version="1.0" encoding="utf-8"?>
<sst xmlns="http://schemas.openxmlformats.org/spreadsheetml/2006/main" count="151" uniqueCount="96">
  <si>
    <t>IN KIND</t>
  </si>
  <si>
    <t>TOTAL</t>
  </si>
  <si>
    <t>OTHER FEES</t>
  </si>
  <si>
    <t>Expenses</t>
  </si>
  <si>
    <t>In Kind</t>
  </si>
  <si>
    <t>TRAVEL EXPENSES</t>
  </si>
  <si>
    <t xml:space="preserve">PRODUCTION </t>
  </si>
  <si>
    <t xml:space="preserve">TOTAL </t>
  </si>
  <si>
    <t>PROMOTION</t>
  </si>
  <si>
    <t>Project Total</t>
  </si>
  <si>
    <t>TOTAL INCOME</t>
  </si>
  <si>
    <t>INCOME IN</t>
  </si>
  <si>
    <t>EXPENSES OUT</t>
  </si>
  <si>
    <t>TOTAL MINUS INCOME</t>
  </si>
  <si>
    <t>Description</t>
  </si>
  <si>
    <t>CREATIVE FEES</t>
  </si>
  <si>
    <t>IN KIND SUPPORT</t>
  </si>
  <si>
    <t>ADMIN</t>
  </si>
  <si>
    <t>FREIGHT/ TRANSPORT</t>
  </si>
  <si>
    <t>CONSULTANT FEES</t>
  </si>
  <si>
    <t>Year 1 Budget</t>
  </si>
  <si>
    <t>Year 1 Actual</t>
  </si>
  <si>
    <t>Year 2 Budget</t>
  </si>
  <si>
    <t>Year 2 Actual</t>
  </si>
  <si>
    <t>Year 3 Budget</t>
  </si>
  <si>
    <t>Year 3 Actual</t>
  </si>
  <si>
    <t>Total Budget</t>
  </si>
  <si>
    <t>Total Actual</t>
  </si>
  <si>
    <t>Difference</t>
  </si>
  <si>
    <t>TOTAL MINUS IN KIND</t>
  </si>
  <si>
    <t>GENERATED INCOME</t>
  </si>
  <si>
    <t>Organisational contribution</t>
  </si>
  <si>
    <t>GRANT INCOME</t>
  </si>
  <si>
    <t>Sales of catalogue</t>
  </si>
  <si>
    <t>PRIVATE DONATIONS</t>
  </si>
  <si>
    <t>Local philanthropist</t>
  </si>
  <si>
    <t>Organisational Support</t>
  </si>
  <si>
    <t>Use of local hall</t>
  </si>
  <si>
    <t>Volunteer hours</t>
  </si>
  <si>
    <t>Volunteer support</t>
  </si>
  <si>
    <t>Wages of Staff</t>
  </si>
  <si>
    <t>Local Hall hire fee waived</t>
  </si>
  <si>
    <t>Insurances</t>
  </si>
  <si>
    <t>Local quick response grant</t>
  </si>
  <si>
    <t xml:space="preserve">Organisational Administration </t>
  </si>
  <si>
    <t>Contract review with lawyer</t>
  </si>
  <si>
    <t>Publication printing</t>
  </si>
  <si>
    <t>Cratemaking costs</t>
  </si>
  <si>
    <t>Exhibition furniture production</t>
  </si>
  <si>
    <t>Wallpaper production for 6 venues</t>
  </si>
  <si>
    <t>Workshop materials for 6 venues</t>
  </si>
  <si>
    <t>Signage printing for 6 venues</t>
  </si>
  <si>
    <t>Per diems (2 x ppl, between 1 &amp; 4 days p/venue)</t>
  </si>
  <si>
    <t>Based on quote</t>
  </si>
  <si>
    <t>Collection costs to Location 1</t>
  </si>
  <si>
    <t>Location 1 to Location 2</t>
  </si>
  <si>
    <t>Location 6 to Dispersal</t>
  </si>
  <si>
    <t>Location 2 to Location 3</t>
  </si>
  <si>
    <t>Location 3 to Location 4</t>
  </si>
  <si>
    <t>Location 4 to Storage</t>
  </si>
  <si>
    <t>Storage to Location 5</t>
  </si>
  <si>
    <t>Location 5 to Location 6</t>
  </si>
  <si>
    <t>Carbon offsets</t>
  </si>
  <si>
    <t>Technical Equipment (3 x media players + 1 x projector)</t>
  </si>
  <si>
    <t>Education Kit development fee</t>
  </si>
  <si>
    <t>Based on NAVA rates</t>
  </si>
  <si>
    <t>Based on ATO</t>
  </si>
  <si>
    <t>Videographer/ editor fee for video resources</t>
  </si>
  <si>
    <t>Conservator fee for paper artworks</t>
  </si>
  <si>
    <t>Translation fees for labels</t>
  </si>
  <si>
    <t>Childcare for 1 x creative ($45 p/hour, 10hrs)</t>
  </si>
  <si>
    <t>First Nations Consultant Fee</t>
  </si>
  <si>
    <t>Cultural Advisor</t>
  </si>
  <si>
    <t>Disability/Access Consultant Fee</t>
  </si>
  <si>
    <t>Superannuation for workshops x 6 venues @ 12%</t>
  </si>
  <si>
    <t>Creative Australia touring grant</t>
  </si>
  <si>
    <t>Ad in arts magazine</t>
  </si>
  <si>
    <t>Social media campaign</t>
  </si>
  <si>
    <t>Graphic designer for signage &amp; publication</t>
  </si>
  <si>
    <t>Artist Fees for loans (3 artists, small org, 25+ months)</t>
  </si>
  <si>
    <t>Round up amount for superannuation</t>
  </si>
  <si>
    <t>Workshop fee x 6 venues (1 artist, small org, half day)</t>
  </si>
  <si>
    <t>Welcome to Country for 6 venues ($750 per venue)</t>
  </si>
  <si>
    <t>Based on calculation</t>
  </si>
  <si>
    <t>Based on calculations</t>
  </si>
  <si>
    <t>For any consultation fees, services (such as by an educator, videographer, designer, or builder), large purchased (such as tech), freight, and storage, it is recommended that you ask for a quote to generate the most accurate budget.</t>
  </si>
  <si>
    <t xml:space="preserve">NAVA rates are able to be consulted for a guideline to industry standard fees and payments for creative practicioners. There is a sliding scale and it is recommended that if you are applying for major funding to go towarsd the upper end of your scale or above these rates if possible. </t>
  </si>
  <si>
    <t>For insurances, carbon offsets, travel costs, accommodation costs, and other costs that can fluctuate significantly over a multi-year period, generating an estimate based on current rates with a resonable level of padding is recommended (eg: base your accommodation rates with peak seasons and yearly increases in mind)</t>
  </si>
  <si>
    <t>Photographer at first venue</t>
  </si>
  <si>
    <t>Travel artist &amp; installer (2 x ppl to 6 venues)</t>
  </si>
  <si>
    <t>Accommodation artist &amp; installer (2 x ppl to 5 venues)</t>
  </si>
  <si>
    <t xml:space="preserve">Look at the superannuation rates for the years that you will be touring. At the 2026 publication of this budget example, the superannuation rate is 12%. It can be difficult to discern whether paying superannuation is required. If you are asking someone to be somewhere specific, or use your equipment, then generally superannuation is required. You will need to pay this superannuation directly to their superfund. </t>
  </si>
  <si>
    <t>"THE BIG TOUR"</t>
  </si>
  <si>
    <t>NETS – Tour Budget (example)</t>
  </si>
  <si>
    <t>NB: please check all formulas and cells – NETS Australia is not responsible for Excel errors</t>
  </si>
  <si>
    <t>(TOUR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</si>
</sst>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00"/>
  </numFmts>
  <fonts count="15" x14ac:knownFonts="1">
    <font>
      <sz val="12"/>
      <color theme="1"/>
      <name val="Calibri"/>
      <family val="2"/>
      <scheme val="minor"/>
    </font>
    <font>
      <sz val="12"/>
      <color rgb="FFFF0000"/>
      <name val="Calibri"/>
      <family val="2"/>
      <scheme val="minor"/>
    </font>
    <font>
      <b/>
      <sz val="12"/>
      <color theme="1"/>
      <name val="Calibri"/>
      <family val="2"/>
      <scheme val="minor"/>
    </font>
    <font>
      <sz val="12"/>
      <name val="Calibri"/>
      <family val="2"/>
      <scheme val="minor"/>
    </font>
    <font>
      <b/>
      <sz val="12"/>
      <name val="Calibri"/>
      <family val="2"/>
      <scheme val="minor"/>
    </font>
    <font>
      <i/>
      <sz val="12"/>
      <name val="Calibri"/>
      <family val="2"/>
      <scheme val="minor"/>
    </font>
    <font>
      <b/>
      <sz val="12"/>
      <color rgb="FFFF0000"/>
      <name val="Calibri"/>
      <family val="2"/>
      <scheme val="minor"/>
    </font>
    <font>
      <b/>
      <sz val="12"/>
      <color theme="0"/>
      <name val="Calibri"/>
      <family val="2"/>
      <scheme val="minor"/>
    </font>
    <font>
      <sz val="12"/>
      <color theme="0"/>
      <name val="Calibri"/>
      <family val="2"/>
      <scheme val="minor"/>
    </font>
    <font>
      <sz val="14"/>
      <color theme="1"/>
      <name val="Calibri"/>
      <family val="2"/>
      <scheme val="minor"/>
    </font>
    <font>
      <b/>
      <sz val="14"/>
      <color theme="0"/>
      <name val="Calibri"/>
      <family val="2"/>
      <scheme val="minor"/>
    </font>
    <font>
      <b/>
      <sz val="16"/>
      <name val="Calibri"/>
      <family val="2"/>
      <scheme val="minor"/>
    </font>
    <font>
      <sz val="16"/>
      <color theme="1"/>
      <name val="Calibri"/>
      <family val="2"/>
      <scheme val="minor"/>
    </font>
    <font>
      <b/>
      <sz val="16"/>
      <color theme="0"/>
      <name val="Calibri"/>
      <family val="2"/>
      <scheme val="minor"/>
    </font>
    <font>
      <b/>
      <sz val="24"/>
      <color theme="1"/>
      <name val="Calibri"/>
      <family val="2"/>
      <scheme val="minor"/>
    </font>
  </fonts>
  <fills count="7">
    <fill>
      <patternFill patternType="none"/>
    </fill>
    <fill>
      <patternFill patternType="gray125"/>
    </fill>
    <fill>
      <patternFill patternType="solid">
        <fgColor rgb="FF333333"/>
        <bgColor indexed="64"/>
      </patternFill>
    </fill>
    <fill>
      <patternFill patternType="solid">
        <fgColor rgb="FFF3EAB1"/>
        <bgColor indexed="64"/>
      </patternFill>
    </fill>
    <fill>
      <patternFill patternType="solid">
        <fgColor rgb="FFDFCC22"/>
        <bgColor indexed="64"/>
      </patternFill>
    </fill>
    <fill>
      <patternFill patternType="solid">
        <fgColor rgb="FF6E9CFF"/>
        <bgColor indexed="64"/>
      </patternFill>
    </fill>
    <fill>
      <patternFill patternType="solid">
        <fgColor rgb="FFC9D7EB"/>
        <bgColor indexed="64"/>
      </patternFill>
    </fill>
  </fills>
  <borders count="88">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theme="1"/>
      </left>
      <right style="thin">
        <color theme="1"/>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theme="1"/>
      </right>
      <top style="medium">
        <color indexed="64"/>
      </top>
      <bottom style="medium">
        <color indexed="64"/>
      </bottom>
      <diagonal/>
    </border>
    <border>
      <left style="thin">
        <color theme="1"/>
      </left>
      <right style="thin">
        <color theme="1"/>
      </right>
      <top style="medium">
        <color theme="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theme="1"/>
      </left>
      <right/>
      <top style="medium">
        <color indexed="64"/>
      </top>
      <bottom style="medium">
        <color indexed="64"/>
      </bottom>
      <diagonal/>
    </border>
    <border>
      <left style="thin">
        <color theme="1"/>
      </left>
      <right/>
      <top style="thin">
        <color theme="1"/>
      </top>
      <bottom style="thin">
        <color theme="1"/>
      </bottom>
      <diagonal/>
    </border>
    <border>
      <left style="thin">
        <color theme="1"/>
      </left>
      <right/>
      <top style="medium">
        <color theme="1"/>
      </top>
      <bottom/>
      <diagonal/>
    </border>
    <border>
      <left style="thin">
        <color theme="1"/>
      </left>
      <right/>
      <top style="thin">
        <color theme="1"/>
      </top>
      <bottom/>
      <diagonal/>
    </border>
    <border>
      <left/>
      <right/>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top style="thin">
        <color theme="0"/>
      </top>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style="medium">
        <color indexed="64"/>
      </left>
      <right style="medium">
        <color indexed="64"/>
      </right>
      <top style="thin">
        <color theme="1"/>
      </top>
      <bottom style="thin">
        <color indexed="64"/>
      </bottom>
      <diagonal/>
    </border>
    <border>
      <left/>
      <right style="thin">
        <color indexed="64"/>
      </right>
      <top style="thin">
        <color theme="1"/>
      </top>
      <bottom style="medium">
        <color indexed="64"/>
      </bottom>
      <diagonal/>
    </border>
    <border>
      <left style="thin">
        <color indexed="64"/>
      </left>
      <right style="thin">
        <color indexed="64"/>
      </right>
      <top style="thin">
        <color theme="1"/>
      </top>
      <bottom style="medium">
        <color indexed="64"/>
      </bottom>
      <diagonal/>
    </border>
    <border>
      <left style="thin">
        <color indexed="64"/>
      </left>
      <right/>
      <top style="thin">
        <color theme="1"/>
      </top>
      <bottom style="medium">
        <color indexed="64"/>
      </bottom>
      <diagonal/>
    </border>
    <border>
      <left style="medium">
        <color indexed="64"/>
      </left>
      <right style="medium">
        <color indexed="64"/>
      </right>
      <top style="thin">
        <color theme="1"/>
      </top>
      <bottom style="medium">
        <color indexed="64"/>
      </bottom>
      <diagonal/>
    </border>
    <border>
      <left/>
      <right style="thin">
        <color theme="1"/>
      </right>
      <top style="thin">
        <color theme="1"/>
      </top>
      <bottom style="medium">
        <color indexed="64"/>
      </bottom>
      <diagonal/>
    </border>
    <border>
      <left/>
      <right style="thin">
        <color theme="1"/>
      </right>
      <top style="medium">
        <color indexed="64"/>
      </top>
      <bottom style="medium">
        <color indexed="64"/>
      </bottom>
      <diagonal/>
    </border>
    <border>
      <left style="medium">
        <color indexed="64"/>
      </left>
      <right style="thin">
        <color theme="1"/>
      </right>
      <top style="medium">
        <color indexed="64"/>
      </top>
      <bottom style="thin">
        <color indexed="64"/>
      </bottom>
      <diagonal/>
    </border>
    <border>
      <left style="medium">
        <color indexed="64"/>
      </left>
      <right style="thin">
        <color theme="1"/>
      </right>
      <top style="thin">
        <color indexed="64"/>
      </top>
      <bottom style="thin">
        <color indexed="64"/>
      </bottom>
      <diagonal/>
    </border>
    <border>
      <left style="medium">
        <color indexed="64"/>
      </left>
      <right style="thin">
        <color theme="1"/>
      </right>
      <top style="thin">
        <color indexed="64"/>
      </top>
      <bottom style="medium">
        <color indexed="64"/>
      </bottom>
      <diagonal/>
    </border>
    <border>
      <left/>
      <right style="thin">
        <color theme="1"/>
      </right>
      <top/>
      <bottom style="thin">
        <color indexed="64"/>
      </bottom>
      <diagonal/>
    </border>
    <border>
      <left style="thin">
        <color theme="1"/>
      </left>
      <right style="thin">
        <color rgb="FF000000"/>
      </right>
      <top style="thin">
        <color rgb="FF000000"/>
      </top>
      <bottom style="thin">
        <color rgb="FF000000"/>
      </bottom>
      <diagonal/>
    </border>
    <border>
      <left style="thin">
        <color theme="1"/>
      </left>
      <right style="thin">
        <color theme="1"/>
      </right>
      <top style="medium">
        <color theme="1"/>
      </top>
      <bottom style="thin">
        <color theme="1"/>
      </bottom>
      <diagonal/>
    </border>
    <border>
      <left style="thin">
        <color theme="1"/>
      </left>
      <right/>
      <top style="medium">
        <color theme="1"/>
      </top>
      <bottom style="thin">
        <color theme="1"/>
      </bottom>
      <diagonal/>
    </border>
    <border>
      <left style="medium">
        <color indexed="64"/>
      </left>
      <right style="medium">
        <color indexed="64"/>
      </right>
      <top style="thin">
        <color indexed="64"/>
      </top>
      <bottom style="thin">
        <color theme="1"/>
      </bottom>
      <diagonal/>
    </border>
    <border>
      <left/>
      <right style="thin">
        <color indexed="64"/>
      </right>
      <top style="medium">
        <color indexed="64"/>
      </top>
      <bottom style="thin">
        <color theme="1"/>
      </bottom>
      <diagonal/>
    </border>
    <border>
      <left/>
      <right/>
      <top style="medium">
        <color indexed="64"/>
      </top>
      <bottom style="thin">
        <color theme="1"/>
      </bottom>
      <diagonal/>
    </border>
    <border>
      <left style="medium">
        <color indexed="64"/>
      </left>
      <right style="medium">
        <color indexed="64"/>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style="thin">
        <color theme="1"/>
      </right>
      <top style="medium">
        <color indexed="64"/>
      </top>
      <bottom style="thin">
        <color theme="1"/>
      </bottom>
      <diagonal/>
    </border>
    <border>
      <left style="medium">
        <color indexed="64"/>
      </left>
      <right/>
      <top/>
      <bottom style="thin">
        <color theme="1"/>
      </bottom>
      <diagonal/>
    </border>
    <border>
      <left/>
      <right/>
      <top/>
      <bottom style="thin">
        <color theme="1"/>
      </bottom>
      <diagonal/>
    </border>
    <border>
      <left style="medium">
        <color indexed="64"/>
      </left>
      <right style="thin">
        <color indexed="64"/>
      </right>
      <top/>
      <bottom style="thin">
        <color theme="1"/>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style="medium">
        <color indexed="64"/>
      </left>
      <right style="medium">
        <color indexed="64"/>
      </right>
      <top/>
      <bottom style="thin">
        <color theme="1"/>
      </bottom>
      <diagonal/>
    </border>
    <border>
      <left style="medium">
        <color indexed="64"/>
      </left>
      <right/>
      <top style="thin">
        <color theme="1"/>
      </top>
      <bottom style="thin">
        <color theme="1"/>
      </bottom>
      <diagonal/>
    </border>
    <border>
      <left style="medium">
        <color indexed="64"/>
      </left>
      <right style="thin">
        <color indexed="64"/>
      </right>
      <top style="thin">
        <color theme="1"/>
      </top>
      <bottom style="thin">
        <color theme="1"/>
      </bottom>
      <diagonal/>
    </border>
    <border>
      <left/>
      <right style="thin">
        <color indexed="64"/>
      </right>
      <top style="thin">
        <color theme="1"/>
      </top>
      <bottom style="thin">
        <color theme="1"/>
      </bottom>
      <diagonal/>
    </border>
    <border>
      <left/>
      <right/>
      <top style="thin">
        <color theme="1"/>
      </top>
      <bottom style="thin">
        <color theme="1"/>
      </bottom>
      <diagonal/>
    </border>
    <border>
      <left style="medium">
        <color indexed="64"/>
      </left>
      <right style="medium">
        <color indexed="64"/>
      </right>
      <top style="thin">
        <color theme="1"/>
      </top>
      <bottom style="thin">
        <color theme="1"/>
      </bottom>
      <diagonal/>
    </border>
    <border>
      <left style="thin">
        <color theme="0"/>
      </left>
      <right/>
      <top/>
      <bottom style="thin">
        <color theme="0"/>
      </bottom>
      <diagonal/>
    </border>
    <border>
      <left style="thin">
        <color theme="1"/>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theme="0"/>
      </left>
      <right style="thin">
        <color theme="0"/>
      </right>
      <top style="thin">
        <color theme="0"/>
      </top>
      <bottom style="thick">
        <color rgb="FF7594CD"/>
      </bottom>
      <diagonal/>
    </border>
    <border>
      <left/>
      <right/>
      <top style="thin">
        <color theme="0"/>
      </top>
      <bottom style="thin">
        <color theme="0"/>
      </bottom>
      <diagonal/>
    </border>
    <border>
      <left/>
      <right style="thin">
        <color rgb="FFDECB22"/>
      </right>
      <top style="medium">
        <color indexed="64"/>
      </top>
      <bottom style="medium">
        <color indexed="64"/>
      </bottom>
      <diagonal/>
    </border>
    <border>
      <left style="thin">
        <color rgb="FFDECB22"/>
      </left>
      <right style="thin">
        <color rgb="FFDECB22"/>
      </right>
      <top style="medium">
        <color indexed="64"/>
      </top>
      <bottom style="medium">
        <color indexed="64"/>
      </bottom>
      <diagonal/>
    </border>
  </borders>
  <cellStyleXfs count="1">
    <xf numFmtId="0" fontId="0" fillId="0" borderId="0"/>
  </cellStyleXfs>
  <cellXfs count="166">
    <xf numFmtId="0" fontId="0" fillId="0" borderId="0" xfId="0"/>
    <xf numFmtId="43" fontId="3" fillId="0" borderId="1" xfId="0" applyNumberFormat="1" applyFont="1" applyBorder="1"/>
    <xf numFmtId="0" fontId="3" fillId="0" borderId="1" xfId="0" applyFont="1" applyBorder="1"/>
    <xf numFmtId="43" fontId="3" fillId="0" borderId="30" xfId="0" applyNumberFormat="1" applyFont="1" applyBorder="1"/>
    <xf numFmtId="0" fontId="5" fillId="0" borderId="21" xfId="0" applyFont="1" applyBorder="1"/>
    <xf numFmtId="0" fontId="3" fillId="0" borderId="10" xfId="0" applyFont="1" applyBorder="1"/>
    <xf numFmtId="0" fontId="3" fillId="0" borderId="23" xfId="0" applyFont="1" applyBorder="1"/>
    <xf numFmtId="43" fontId="3" fillId="0" borderId="26" xfId="0" applyNumberFormat="1" applyFont="1" applyBorder="1"/>
    <xf numFmtId="0" fontId="3" fillId="0" borderId="26" xfId="0" applyFont="1" applyBorder="1"/>
    <xf numFmtId="0" fontId="3" fillId="0" borderId="21" xfId="0" applyFont="1" applyBorder="1"/>
    <xf numFmtId="0" fontId="5" fillId="0" borderId="1" xfId="0" applyFont="1" applyBorder="1"/>
    <xf numFmtId="43" fontId="3" fillId="0" borderId="0" xfId="0" applyNumberFormat="1" applyFont="1"/>
    <xf numFmtId="0" fontId="3" fillId="0" borderId="3" xfId="0" applyFont="1" applyBorder="1"/>
    <xf numFmtId="43" fontId="3" fillId="0" borderId="3" xfId="0" applyNumberFormat="1" applyFont="1" applyBorder="1"/>
    <xf numFmtId="0" fontId="3" fillId="0" borderId="22" xfId="0" applyFont="1" applyBorder="1"/>
    <xf numFmtId="0" fontId="3" fillId="0" borderId="15" xfId="0" applyFont="1" applyBorder="1"/>
    <xf numFmtId="0" fontId="3" fillId="0" borderId="24" xfId="0" applyFont="1" applyBorder="1"/>
    <xf numFmtId="43" fontId="3" fillId="0" borderId="27" xfId="0" applyNumberFormat="1" applyFont="1" applyBorder="1"/>
    <xf numFmtId="43" fontId="3" fillId="0" borderId="5" xfId="0" applyNumberFormat="1" applyFont="1" applyBorder="1"/>
    <xf numFmtId="0" fontId="3" fillId="0" borderId="5" xfId="0" applyFont="1" applyBorder="1"/>
    <xf numFmtId="0" fontId="3" fillId="0" borderId="30" xfId="0" applyFont="1" applyBorder="1"/>
    <xf numFmtId="0" fontId="3" fillId="0" borderId="14" xfId="0" applyFont="1" applyBorder="1"/>
    <xf numFmtId="164" fontId="3" fillId="0" borderId="10" xfId="0" applyNumberFormat="1" applyFont="1" applyBorder="1"/>
    <xf numFmtId="0" fontId="5" fillId="0" borderId="10" xfId="0" applyFont="1" applyBorder="1"/>
    <xf numFmtId="0" fontId="3" fillId="0" borderId="6" xfId="0" applyFont="1" applyBorder="1"/>
    <xf numFmtId="0" fontId="3" fillId="0" borderId="32" xfId="0" applyFont="1" applyBorder="1"/>
    <xf numFmtId="0" fontId="3" fillId="0" borderId="35" xfId="0" applyFont="1" applyBorder="1"/>
    <xf numFmtId="0" fontId="3" fillId="0" borderId="0" xfId="0" applyFont="1"/>
    <xf numFmtId="0" fontId="4" fillId="0" borderId="0" xfId="0" applyFont="1"/>
    <xf numFmtId="43" fontId="3" fillId="0" borderId="21" xfId="0" applyNumberFormat="1" applyFont="1" applyBorder="1"/>
    <xf numFmtId="43" fontId="3" fillId="0" borderId="10" xfId="0" applyNumberFormat="1" applyFont="1" applyBorder="1"/>
    <xf numFmtId="0" fontId="0" fillId="0" borderId="36" xfId="0" applyBorder="1"/>
    <xf numFmtId="0" fontId="4" fillId="0" borderId="36" xfId="0" applyFont="1" applyBorder="1"/>
    <xf numFmtId="0" fontId="3" fillId="0" borderId="36" xfId="0" applyFont="1" applyBorder="1"/>
    <xf numFmtId="43" fontId="3" fillId="0" borderId="36" xfId="0" applyNumberFormat="1" applyFont="1" applyBorder="1"/>
    <xf numFmtId="0" fontId="0" fillId="0" borderId="39" xfId="0" applyBorder="1"/>
    <xf numFmtId="0" fontId="0" fillId="0" borderId="40" xfId="0" applyBorder="1"/>
    <xf numFmtId="0" fontId="0" fillId="0" borderId="38" xfId="0" applyBorder="1"/>
    <xf numFmtId="0" fontId="0" fillId="0" borderId="37" xfId="0" applyBorder="1"/>
    <xf numFmtId="0" fontId="4" fillId="0" borderId="41" xfId="0" applyFont="1" applyBorder="1"/>
    <xf numFmtId="0" fontId="3" fillId="0" borderId="39" xfId="0" applyFont="1" applyBorder="1"/>
    <xf numFmtId="43" fontId="3" fillId="0" borderId="39" xfId="0" applyNumberFormat="1" applyFont="1" applyBorder="1"/>
    <xf numFmtId="0" fontId="3" fillId="0" borderId="42" xfId="0" applyFont="1" applyBorder="1"/>
    <xf numFmtId="0" fontId="4" fillId="0" borderId="1" xfId="0" applyFont="1" applyBorder="1"/>
    <xf numFmtId="0" fontId="3" fillId="0" borderId="54" xfId="0" applyFont="1" applyBorder="1"/>
    <xf numFmtId="0" fontId="4" fillId="0" borderId="3" xfId="0" applyFont="1" applyBorder="1"/>
    <xf numFmtId="0" fontId="3" fillId="0" borderId="55" xfId="0" applyFont="1" applyBorder="1"/>
    <xf numFmtId="0" fontId="1" fillId="0" borderId="1" xfId="0" applyFont="1" applyBorder="1"/>
    <xf numFmtId="0" fontId="3" fillId="0" borderId="56" xfId="0" applyFont="1" applyBorder="1"/>
    <xf numFmtId="0" fontId="1" fillId="0" borderId="57" xfId="0" applyFont="1" applyBorder="1"/>
    <xf numFmtId="0" fontId="3" fillId="0" borderId="1" xfId="0" applyFont="1" applyBorder="1" applyAlignment="1">
      <alignment horizontal="right"/>
    </xf>
    <xf numFmtId="0" fontId="3" fillId="0" borderId="3" xfId="0" applyFont="1" applyBorder="1" applyAlignment="1">
      <alignment horizontal="right"/>
    </xf>
    <xf numFmtId="43" fontId="3" fillId="0" borderId="40" xfId="0" applyNumberFormat="1" applyFont="1" applyBorder="1"/>
    <xf numFmtId="0" fontId="3" fillId="0" borderId="40" xfId="0" applyFont="1" applyBorder="1"/>
    <xf numFmtId="43" fontId="3" fillId="2" borderId="26" xfId="0" applyNumberFormat="1" applyFont="1" applyFill="1" applyBorder="1"/>
    <xf numFmtId="0" fontId="3" fillId="2" borderId="26" xfId="0" applyFont="1" applyFill="1" applyBorder="1"/>
    <xf numFmtId="0" fontId="0" fillId="0" borderId="38" xfId="0" applyBorder="1" applyAlignment="1">
      <alignment vertical="center"/>
    </xf>
    <xf numFmtId="0" fontId="0" fillId="0" borderId="37" xfId="0" applyBorder="1" applyAlignment="1">
      <alignment vertical="center"/>
    </xf>
    <xf numFmtId="0" fontId="0" fillId="0" borderId="36" xfId="0" applyBorder="1" applyAlignment="1">
      <alignment vertical="center"/>
    </xf>
    <xf numFmtId="0" fontId="0" fillId="0" borderId="0" xfId="0" applyAlignment="1">
      <alignment vertical="center"/>
    </xf>
    <xf numFmtId="0" fontId="9" fillId="0" borderId="38" xfId="0" applyFont="1" applyBorder="1" applyAlignment="1">
      <alignment vertical="center"/>
    </xf>
    <xf numFmtId="0" fontId="10" fillId="2" borderId="3" xfId="0" applyFont="1" applyFill="1" applyBorder="1" applyAlignment="1">
      <alignment vertical="center"/>
    </xf>
    <xf numFmtId="0" fontId="10" fillId="2" borderId="32" xfId="0" applyFont="1" applyFill="1" applyBorder="1" applyAlignment="1">
      <alignment vertical="center"/>
    </xf>
    <xf numFmtId="0" fontId="9" fillId="0" borderId="37" xfId="0" applyFont="1" applyBorder="1" applyAlignment="1">
      <alignment vertical="center"/>
    </xf>
    <xf numFmtId="0" fontId="9" fillId="0" borderId="36" xfId="0" applyFont="1" applyBorder="1" applyAlignment="1">
      <alignment vertical="center"/>
    </xf>
    <xf numFmtId="0" fontId="9" fillId="0" borderId="0" xfId="0" applyFont="1" applyAlignment="1">
      <alignment vertical="center"/>
    </xf>
    <xf numFmtId="43" fontId="10" fillId="2" borderId="43" xfId="0" applyNumberFormat="1" applyFont="1" applyFill="1" applyBorder="1" applyAlignment="1">
      <alignment horizontal="center" vertical="center"/>
    </xf>
    <xf numFmtId="43" fontId="10" fillId="2" borderId="44" xfId="0" applyNumberFormat="1" applyFont="1" applyFill="1" applyBorder="1" applyAlignment="1">
      <alignment horizontal="center" vertical="center"/>
    </xf>
    <xf numFmtId="0" fontId="10" fillId="2" borderId="45" xfId="0" applyFont="1" applyFill="1" applyBorder="1" applyAlignment="1">
      <alignment horizontal="center" vertical="center"/>
    </xf>
    <xf numFmtId="0" fontId="10" fillId="2" borderId="46" xfId="0" applyFont="1" applyFill="1" applyBorder="1" applyAlignment="1">
      <alignment horizontal="center" vertical="center"/>
    </xf>
    <xf numFmtId="0" fontId="10" fillId="2" borderId="47" xfId="0" applyFont="1" applyFill="1" applyBorder="1" applyAlignment="1">
      <alignment horizontal="center" vertical="center"/>
    </xf>
    <xf numFmtId="0" fontId="10" fillId="2" borderId="48" xfId="0" applyFont="1" applyFill="1" applyBorder="1" applyAlignment="1">
      <alignment horizontal="center" vertical="center"/>
    </xf>
    <xf numFmtId="0" fontId="10" fillId="2" borderId="49" xfId="0" applyFont="1" applyFill="1" applyBorder="1" applyAlignment="1">
      <alignment horizontal="center" vertical="center"/>
    </xf>
    <xf numFmtId="0" fontId="10" fillId="2" borderId="50" xfId="0" applyFont="1" applyFill="1" applyBorder="1" applyAlignment="1">
      <alignment horizontal="center" vertical="center"/>
    </xf>
    <xf numFmtId="0" fontId="10" fillId="2" borderId="51" xfId="0" applyFont="1" applyFill="1" applyBorder="1" applyAlignment="1">
      <alignment horizontal="center" vertical="center"/>
    </xf>
    <xf numFmtId="0" fontId="4" fillId="3" borderId="1" xfId="0" applyFont="1" applyFill="1" applyBorder="1"/>
    <xf numFmtId="0" fontId="3" fillId="3" borderId="1" xfId="0" applyFont="1" applyFill="1" applyBorder="1"/>
    <xf numFmtId="43" fontId="3" fillId="3" borderId="1" xfId="0" applyNumberFormat="1" applyFont="1" applyFill="1" applyBorder="1"/>
    <xf numFmtId="43" fontId="3" fillId="3" borderId="30" xfId="0" applyNumberFormat="1" applyFont="1" applyFill="1" applyBorder="1"/>
    <xf numFmtId="0" fontId="4" fillId="3" borderId="2" xfId="0" applyFont="1" applyFill="1" applyBorder="1"/>
    <xf numFmtId="0" fontId="3" fillId="3" borderId="2" xfId="0" applyFont="1" applyFill="1" applyBorder="1"/>
    <xf numFmtId="43" fontId="3" fillId="3" borderId="2" xfId="0" applyNumberFormat="1" applyFont="1" applyFill="1" applyBorder="1"/>
    <xf numFmtId="43" fontId="3" fillId="3" borderId="18" xfId="0" applyNumberFormat="1" applyFont="1" applyFill="1" applyBorder="1"/>
    <xf numFmtId="0" fontId="3" fillId="3" borderId="18" xfId="0" applyFont="1" applyFill="1" applyBorder="1"/>
    <xf numFmtId="0" fontId="3" fillId="3" borderId="30" xfId="0" applyFont="1" applyFill="1" applyBorder="1"/>
    <xf numFmtId="0" fontId="4" fillId="2" borderId="26" xfId="0" applyFont="1" applyFill="1" applyBorder="1" applyAlignment="1">
      <alignment horizontal="center" vertical="center"/>
    </xf>
    <xf numFmtId="0" fontId="3" fillId="6" borderId="20" xfId="0" applyFont="1" applyFill="1" applyBorder="1"/>
    <xf numFmtId="0" fontId="3" fillId="6" borderId="11" xfId="0" applyFont="1" applyFill="1" applyBorder="1"/>
    <xf numFmtId="0" fontId="3" fillId="6" borderId="25" xfId="0" applyFont="1" applyFill="1" applyBorder="1"/>
    <xf numFmtId="43" fontId="3" fillId="6" borderId="28" xfId="0" applyNumberFormat="1" applyFont="1" applyFill="1" applyBorder="1"/>
    <xf numFmtId="43" fontId="3" fillId="6" borderId="53" xfId="0" applyNumberFormat="1" applyFont="1" applyFill="1" applyBorder="1"/>
    <xf numFmtId="0" fontId="3" fillId="6" borderId="21" xfId="0" applyFont="1" applyFill="1" applyBorder="1"/>
    <xf numFmtId="0" fontId="3" fillId="6" borderId="13" xfId="0" applyFont="1" applyFill="1" applyBorder="1"/>
    <xf numFmtId="43" fontId="3" fillId="6" borderId="26" xfId="0" applyNumberFormat="1" applyFont="1" applyFill="1" applyBorder="1"/>
    <xf numFmtId="0" fontId="3" fillId="6" borderId="54" xfId="0" applyFont="1" applyFill="1" applyBorder="1"/>
    <xf numFmtId="0" fontId="3" fillId="6" borderId="33" xfId="0" applyFont="1" applyFill="1" applyBorder="1"/>
    <xf numFmtId="0" fontId="3" fillId="6" borderId="4" xfId="0" applyFont="1" applyFill="1" applyBorder="1"/>
    <xf numFmtId="0" fontId="3" fillId="6" borderId="12" xfId="0" applyFont="1" applyFill="1" applyBorder="1"/>
    <xf numFmtId="0" fontId="3" fillId="6" borderId="56" xfId="0" applyFont="1" applyFill="1" applyBorder="1"/>
    <xf numFmtId="0" fontId="3" fillId="6" borderId="26" xfId="0" applyFont="1" applyFill="1" applyBorder="1"/>
    <xf numFmtId="0" fontId="3" fillId="6" borderId="14" xfId="0" applyFont="1" applyFill="1" applyBorder="1"/>
    <xf numFmtId="0" fontId="4" fillId="3" borderId="58" xfId="0" applyFont="1" applyFill="1" applyBorder="1" applyAlignment="1">
      <alignment vertical="center"/>
    </xf>
    <xf numFmtId="43" fontId="4" fillId="3" borderId="58" xfId="0" applyNumberFormat="1" applyFont="1" applyFill="1" applyBorder="1" applyAlignment="1">
      <alignment vertical="center"/>
    </xf>
    <xf numFmtId="43" fontId="4" fillId="3" borderId="59" xfId="0" applyNumberFormat="1" applyFont="1" applyFill="1" applyBorder="1" applyAlignment="1">
      <alignment vertical="center"/>
    </xf>
    <xf numFmtId="43" fontId="4" fillId="2" borderId="60" xfId="0" applyNumberFormat="1" applyFont="1" applyFill="1" applyBorder="1" applyAlignment="1">
      <alignment vertical="center"/>
    </xf>
    <xf numFmtId="0" fontId="3" fillId="6" borderId="61" xfId="0" applyFont="1" applyFill="1" applyBorder="1" applyAlignment="1">
      <alignment vertical="center"/>
    </xf>
    <xf numFmtId="0" fontId="3" fillId="6" borderId="62" xfId="0" applyFont="1" applyFill="1" applyBorder="1" applyAlignment="1">
      <alignment vertical="center"/>
    </xf>
    <xf numFmtId="0" fontId="3" fillId="6" borderId="63" xfId="0" applyFont="1" applyFill="1" applyBorder="1" applyAlignment="1">
      <alignment vertical="center"/>
    </xf>
    <xf numFmtId="0" fontId="3" fillId="6" borderId="64" xfId="0" applyFont="1" applyFill="1" applyBorder="1" applyAlignment="1">
      <alignment vertical="center"/>
    </xf>
    <xf numFmtId="0" fontId="3" fillId="6" borderId="65" xfId="0" applyFont="1" applyFill="1" applyBorder="1" applyAlignment="1">
      <alignment vertical="center"/>
    </xf>
    <xf numFmtId="0" fontId="3" fillId="0" borderId="36" xfId="0" applyFont="1" applyBorder="1" applyAlignment="1">
      <alignment vertical="center"/>
    </xf>
    <xf numFmtId="0" fontId="12" fillId="0" borderId="38" xfId="0" applyFont="1" applyBorder="1" applyAlignment="1">
      <alignment vertical="center"/>
    </xf>
    <xf numFmtId="0" fontId="11" fillId="2" borderId="26" xfId="0" applyFont="1" applyFill="1" applyBorder="1" applyAlignment="1">
      <alignment horizontal="center" vertical="center"/>
    </xf>
    <xf numFmtId="0" fontId="12" fillId="0" borderId="37" xfId="0" applyFont="1" applyBorder="1" applyAlignment="1">
      <alignment vertical="center"/>
    </xf>
    <xf numFmtId="0" fontId="12" fillId="0" borderId="36" xfId="0" applyFont="1" applyBorder="1" applyAlignment="1">
      <alignment vertical="center"/>
    </xf>
    <xf numFmtId="0" fontId="12" fillId="0" borderId="0" xfId="0" applyFont="1" applyAlignment="1">
      <alignment vertical="center"/>
    </xf>
    <xf numFmtId="0" fontId="8" fillId="2" borderId="67" xfId="0" applyFont="1" applyFill="1" applyBorder="1" applyAlignment="1">
      <alignment vertical="center"/>
    </xf>
    <xf numFmtId="0" fontId="8" fillId="2" borderId="68" xfId="0" applyFont="1" applyFill="1" applyBorder="1" applyAlignment="1">
      <alignment vertical="center"/>
    </xf>
    <xf numFmtId="0" fontId="8" fillId="2" borderId="69" xfId="0" applyFont="1" applyFill="1" applyBorder="1" applyAlignment="1">
      <alignment vertical="center"/>
    </xf>
    <xf numFmtId="0" fontId="8" fillId="2" borderId="70" xfId="0" applyFont="1" applyFill="1" applyBorder="1" applyAlignment="1">
      <alignment vertical="center"/>
    </xf>
    <xf numFmtId="43" fontId="8" fillId="2" borderId="71" xfId="0" applyNumberFormat="1" applyFont="1" applyFill="1" applyBorder="1" applyAlignment="1">
      <alignment vertical="center"/>
    </xf>
    <xf numFmtId="0" fontId="4" fillId="3" borderId="1" xfId="0" applyFont="1" applyFill="1" applyBorder="1" applyAlignment="1">
      <alignment vertical="center"/>
    </xf>
    <xf numFmtId="43" fontId="4" fillId="3" borderId="1" xfId="0" applyNumberFormat="1" applyFont="1" applyFill="1" applyBorder="1" applyAlignment="1">
      <alignment vertical="center"/>
    </xf>
    <xf numFmtId="43" fontId="4" fillId="3" borderId="30" xfId="0" applyNumberFormat="1" applyFont="1" applyFill="1" applyBorder="1" applyAlignment="1">
      <alignment vertical="center"/>
    </xf>
    <xf numFmtId="43" fontId="4" fillId="2" borderId="72" xfId="0" applyNumberFormat="1" applyFont="1" applyFill="1" applyBorder="1" applyAlignment="1">
      <alignment vertical="center"/>
    </xf>
    <xf numFmtId="0" fontId="3" fillId="6" borderId="73" xfId="0" applyFont="1" applyFill="1" applyBorder="1" applyAlignment="1">
      <alignment vertical="center"/>
    </xf>
    <xf numFmtId="0" fontId="3" fillId="6" borderId="74" xfId="0" applyFont="1" applyFill="1" applyBorder="1" applyAlignment="1">
      <alignment vertical="center"/>
    </xf>
    <xf numFmtId="0" fontId="3" fillId="6" borderId="75" xfId="0" applyFont="1" applyFill="1" applyBorder="1" applyAlignment="1">
      <alignment vertical="center"/>
    </xf>
    <xf numFmtId="0" fontId="3" fillId="6" borderId="76" xfId="0" applyFont="1" applyFill="1" applyBorder="1" applyAlignment="1">
      <alignment vertical="center"/>
    </xf>
    <xf numFmtId="0" fontId="0" fillId="0" borderId="77" xfId="0" applyBorder="1"/>
    <xf numFmtId="0" fontId="0" fillId="0" borderId="42" xfId="0" applyBorder="1"/>
    <xf numFmtId="43" fontId="3" fillId="0" borderId="37" xfId="0" applyNumberFormat="1" applyFont="1" applyBorder="1"/>
    <xf numFmtId="0" fontId="4" fillId="0" borderId="39" xfId="0" applyFont="1" applyBorder="1"/>
    <xf numFmtId="0" fontId="4" fillId="0" borderId="40" xfId="0" applyFont="1" applyBorder="1"/>
    <xf numFmtId="0" fontId="3" fillId="0" borderId="77" xfId="0" applyFont="1" applyBorder="1"/>
    <xf numFmtId="0" fontId="6" fillId="0" borderId="78" xfId="0" applyFont="1" applyBorder="1" applyAlignment="1">
      <alignment vertical="top"/>
    </xf>
    <xf numFmtId="0" fontId="3" fillId="0" borderId="79" xfId="0" applyFont="1" applyBorder="1" applyAlignment="1">
      <alignment vertical="top" wrapText="1"/>
    </xf>
    <xf numFmtId="0" fontId="6" fillId="0" borderId="80" xfId="0" applyFont="1" applyBorder="1" applyAlignment="1">
      <alignment vertical="top"/>
    </xf>
    <xf numFmtId="0" fontId="3" fillId="0" borderId="81" xfId="0" applyFont="1" applyBorder="1" applyAlignment="1">
      <alignment vertical="top" wrapText="1"/>
    </xf>
    <xf numFmtId="0" fontId="6" fillId="0" borderId="82" xfId="0" applyFont="1" applyBorder="1" applyAlignment="1">
      <alignment vertical="top"/>
    </xf>
    <xf numFmtId="0" fontId="3" fillId="0" borderId="83" xfId="0" applyFont="1" applyBorder="1" applyAlignment="1">
      <alignment vertical="top" wrapText="1"/>
    </xf>
    <xf numFmtId="0" fontId="2" fillId="0" borderId="38" xfId="0" applyFont="1" applyBorder="1" applyAlignment="1">
      <alignment vertical="center"/>
    </xf>
    <xf numFmtId="0" fontId="4" fillId="3" borderId="9" xfId="0" applyFont="1" applyFill="1" applyBorder="1" applyAlignment="1">
      <alignment vertical="center"/>
    </xf>
    <xf numFmtId="43" fontId="4" fillId="3" borderId="9" xfId="0" applyNumberFormat="1" applyFont="1" applyFill="1" applyBorder="1" applyAlignment="1">
      <alignment vertical="center"/>
    </xf>
    <xf numFmtId="43" fontId="4" fillId="3" borderId="31" xfId="0" applyNumberFormat="1" applyFont="1" applyFill="1" applyBorder="1" applyAlignment="1">
      <alignment vertical="center"/>
    </xf>
    <xf numFmtId="43" fontId="4" fillId="2" borderId="26" xfId="0" applyNumberFormat="1" applyFont="1" applyFill="1" applyBorder="1" applyAlignment="1">
      <alignment vertical="center"/>
    </xf>
    <xf numFmtId="0" fontId="4" fillId="6" borderId="19" xfId="0" applyFont="1" applyFill="1" applyBorder="1" applyAlignment="1">
      <alignment vertical="center"/>
    </xf>
    <xf numFmtId="0" fontId="4" fillId="6" borderId="16" xfId="0" applyFont="1" applyFill="1" applyBorder="1" applyAlignment="1">
      <alignment vertical="center"/>
    </xf>
    <xf numFmtId="0" fontId="4" fillId="6" borderId="7" xfId="0" applyFont="1" applyFill="1" applyBorder="1" applyAlignment="1">
      <alignment vertical="center"/>
    </xf>
    <xf numFmtId="0" fontId="4" fillId="6" borderId="17" xfId="0" applyFont="1" applyFill="1" applyBorder="1" applyAlignment="1">
      <alignment vertical="center"/>
    </xf>
    <xf numFmtId="0" fontId="4" fillId="6" borderId="8" xfId="0" applyFont="1" applyFill="1" applyBorder="1" applyAlignment="1">
      <alignment vertical="center"/>
    </xf>
    <xf numFmtId="0" fontId="2" fillId="0" borderId="37" xfId="0" applyFont="1" applyBorder="1" applyAlignment="1">
      <alignment vertical="center"/>
    </xf>
    <xf numFmtId="0" fontId="2" fillId="0" borderId="36" xfId="0" applyFont="1" applyBorder="1" applyAlignment="1">
      <alignment vertical="center"/>
    </xf>
    <xf numFmtId="0" fontId="2" fillId="0" borderId="0" xfId="0" applyFont="1" applyAlignment="1">
      <alignment vertical="center"/>
    </xf>
    <xf numFmtId="0" fontId="14" fillId="0" borderId="84" xfId="0" applyFont="1" applyBorder="1"/>
    <xf numFmtId="0" fontId="11" fillId="4" borderId="29" xfId="0" applyFont="1" applyFill="1" applyBorder="1" applyAlignment="1">
      <alignment horizontal="center" vertical="center"/>
    </xf>
    <xf numFmtId="0" fontId="13" fillId="5" borderId="16" xfId="0" applyFont="1" applyFill="1" applyBorder="1" applyAlignment="1">
      <alignment horizontal="center" vertical="center"/>
    </xf>
    <xf numFmtId="0" fontId="13" fillId="5" borderId="52" xfId="0" applyFont="1" applyFill="1" applyBorder="1" applyAlignment="1">
      <alignment horizontal="center" vertical="center"/>
    </xf>
    <xf numFmtId="0" fontId="13" fillId="5" borderId="34" xfId="0" applyFont="1" applyFill="1" applyBorder="1" applyAlignment="1">
      <alignment horizontal="center" vertical="center"/>
    </xf>
    <xf numFmtId="43" fontId="7" fillId="2" borderId="66" xfId="0" applyNumberFormat="1" applyFont="1" applyFill="1" applyBorder="1" applyAlignment="1">
      <alignment horizontal="center" vertical="center"/>
    </xf>
    <xf numFmtId="0" fontId="0" fillId="0" borderId="38" xfId="0" applyBorder="1"/>
    <xf numFmtId="0" fontId="0" fillId="0" borderId="85" xfId="0" applyBorder="1"/>
    <xf numFmtId="0" fontId="0" fillId="0" borderId="37" xfId="0" applyBorder="1"/>
    <xf numFmtId="0" fontId="11" fillId="4" borderId="16" xfId="0" applyFont="1" applyFill="1" applyBorder="1" applyAlignment="1">
      <alignment horizontal="center" vertical="center"/>
    </xf>
    <xf numFmtId="0" fontId="11" fillId="4" borderId="87" xfId="0" applyFont="1" applyFill="1" applyBorder="1" applyAlignment="1">
      <alignment horizontal="center" vertical="center"/>
    </xf>
    <xf numFmtId="0" fontId="11" fillId="4" borderId="8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9D7EB"/>
      <color rgb="FF6E9CFF"/>
      <color rgb="FFDFCC22"/>
      <color rgb="FFF3EAB1"/>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E18BC-81A1-354A-A9AC-03AD91CBBE36}">
  <dimension ref="A1:AF122"/>
  <sheetViews>
    <sheetView tabSelected="1" zoomScaleNormal="100" workbookViewId="0">
      <pane ySplit="4" topLeftCell="A5" activePane="bottomLeft" state="frozen"/>
      <selection pane="bottomLeft" activeCell="I13" sqref="I13"/>
    </sheetView>
  </sheetViews>
  <sheetFormatPr baseColWidth="10" defaultRowHeight="16" x14ac:dyDescent="0.2"/>
  <cols>
    <col min="1" max="1" width="2.6640625" style="31" customWidth="1"/>
    <col min="2" max="2" width="52" style="28" customWidth="1"/>
    <col min="3" max="3" width="50.83203125" style="27" customWidth="1"/>
    <col min="4" max="4" width="13.5" style="11" customWidth="1"/>
    <col min="5" max="5" width="15.5" style="11" customWidth="1"/>
    <col min="6" max="6" width="21.83203125" style="27" customWidth="1"/>
    <col min="7" max="7" width="1.1640625" style="27" customWidth="1"/>
    <col min="8" max="8" width="21.5" style="27" customWidth="1"/>
    <col min="9" max="9" width="23.33203125" style="27" customWidth="1"/>
    <col min="10" max="16" width="19.1640625" style="27" customWidth="1"/>
    <col min="17" max="32" width="10.83203125" style="31"/>
  </cols>
  <sheetData>
    <row r="1" spans="1:32" x14ac:dyDescent="0.2">
      <c r="B1" s="31"/>
      <c r="C1" s="31"/>
      <c r="D1" s="31"/>
      <c r="E1" s="31"/>
      <c r="F1" s="31"/>
      <c r="G1" s="31"/>
      <c r="H1" s="31"/>
      <c r="I1" s="31"/>
      <c r="J1" s="31"/>
      <c r="K1" s="31"/>
      <c r="L1" s="31"/>
      <c r="M1" s="31"/>
      <c r="N1" s="31"/>
      <c r="O1" s="31"/>
      <c r="P1" s="31"/>
    </row>
    <row r="2" spans="1:32" ht="32" thickBot="1" x14ac:dyDescent="0.4">
      <c r="B2" s="154" t="s">
        <v>93</v>
      </c>
      <c r="C2" s="160" t="s">
        <v>94</v>
      </c>
      <c r="D2" s="161"/>
      <c r="E2" s="161"/>
      <c r="F2" s="161"/>
      <c r="G2" s="161"/>
      <c r="H2" s="162"/>
      <c r="I2" s="31"/>
      <c r="J2" s="31"/>
      <c r="K2" s="31"/>
      <c r="L2" s="31"/>
      <c r="M2" s="31"/>
      <c r="N2" s="31"/>
      <c r="O2" s="31"/>
      <c r="P2" s="31"/>
    </row>
    <row r="3" spans="1:32" s="31" customFormat="1" ht="17" thickTop="1" x14ac:dyDescent="0.2">
      <c r="B3" s="39"/>
      <c r="C3" s="40"/>
      <c r="D3" s="41"/>
      <c r="E3" s="41"/>
      <c r="F3" s="40"/>
      <c r="G3" s="40"/>
      <c r="H3" s="40"/>
      <c r="I3" s="40"/>
      <c r="J3" s="40"/>
      <c r="K3" s="40"/>
      <c r="L3" s="40"/>
      <c r="M3" s="40"/>
      <c r="N3" s="40"/>
      <c r="O3" s="40"/>
      <c r="P3" s="42"/>
    </row>
    <row r="4" spans="1:32" s="65" customFormat="1" ht="30" customHeight="1" thickBot="1" x14ac:dyDescent="0.25">
      <c r="A4" s="60"/>
      <c r="B4" s="61" t="s">
        <v>92</v>
      </c>
      <c r="C4" s="62" t="s">
        <v>14</v>
      </c>
      <c r="D4" s="66" t="s">
        <v>3</v>
      </c>
      <c r="E4" s="67" t="s">
        <v>4</v>
      </c>
      <c r="F4" s="68" t="s">
        <v>9</v>
      </c>
      <c r="G4" s="69"/>
      <c r="H4" s="70" t="s">
        <v>20</v>
      </c>
      <c r="I4" s="71" t="s">
        <v>21</v>
      </c>
      <c r="J4" s="71" t="s">
        <v>22</v>
      </c>
      <c r="K4" s="71" t="s">
        <v>23</v>
      </c>
      <c r="L4" s="71" t="s">
        <v>24</v>
      </c>
      <c r="M4" s="72" t="s">
        <v>25</v>
      </c>
      <c r="N4" s="73" t="s">
        <v>26</v>
      </c>
      <c r="O4" s="73" t="s">
        <v>27</v>
      </c>
      <c r="P4" s="74" t="s">
        <v>28</v>
      </c>
      <c r="Q4" s="63"/>
      <c r="R4" s="64"/>
      <c r="S4" s="64"/>
      <c r="T4" s="64"/>
      <c r="U4" s="64"/>
      <c r="V4" s="64"/>
      <c r="W4" s="64"/>
      <c r="X4" s="64"/>
      <c r="Y4" s="64"/>
      <c r="Z4" s="64"/>
      <c r="AA4" s="64"/>
      <c r="AB4" s="64"/>
      <c r="AC4" s="64"/>
      <c r="AD4" s="64"/>
      <c r="AE4" s="64"/>
      <c r="AF4" s="64"/>
    </row>
    <row r="5" spans="1:32" s="115" customFormat="1" ht="30" customHeight="1" thickBot="1" x14ac:dyDescent="0.25">
      <c r="A5" s="111"/>
      <c r="B5" s="155" t="s">
        <v>11</v>
      </c>
      <c r="C5" s="164"/>
      <c r="D5" s="165"/>
      <c r="E5" s="165"/>
      <c r="F5" s="163"/>
      <c r="G5" s="112"/>
      <c r="H5" s="156" t="s">
        <v>11</v>
      </c>
      <c r="I5" s="156" t="s">
        <v>95</v>
      </c>
      <c r="J5" s="156"/>
      <c r="K5" s="156"/>
      <c r="L5" s="156"/>
      <c r="M5" s="156"/>
      <c r="N5" s="156"/>
      <c r="O5" s="156"/>
      <c r="P5" s="157"/>
      <c r="Q5" s="113"/>
      <c r="R5" s="114"/>
      <c r="S5" s="114"/>
      <c r="T5" s="114"/>
      <c r="U5" s="114"/>
      <c r="V5" s="114"/>
      <c r="W5" s="114"/>
      <c r="X5" s="114"/>
      <c r="Y5" s="114"/>
      <c r="Z5" s="114"/>
      <c r="AA5" s="114"/>
      <c r="AB5" s="114"/>
      <c r="AC5" s="114"/>
      <c r="AD5" s="114"/>
      <c r="AE5" s="114"/>
      <c r="AF5" s="114"/>
    </row>
    <row r="6" spans="1:32" x14ac:dyDescent="0.2">
      <c r="A6" s="37"/>
      <c r="B6" s="79" t="s">
        <v>30</v>
      </c>
      <c r="C6" s="80" t="s">
        <v>1</v>
      </c>
      <c r="D6" s="81">
        <f>SUM(D7:D10)</f>
        <v>8750</v>
      </c>
      <c r="E6" s="81"/>
      <c r="F6" s="82">
        <f>D6</f>
        <v>8750</v>
      </c>
      <c r="G6" s="54"/>
      <c r="H6" s="86">
        <f>SUM(H7:H10)</f>
        <v>6250</v>
      </c>
      <c r="I6" s="87">
        <f t="shared" ref="I6:M6" si="0">SUM(I7:I10)</f>
        <v>0</v>
      </c>
      <c r="J6" s="87">
        <f t="shared" si="0"/>
        <v>1250</v>
      </c>
      <c r="K6" s="87">
        <f t="shared" si="0"/>
        <v>0</v>
      </c>
      <c r="L6" s="87">
        <f t="shared" si="0"/>
        <v>1250</v>
      </c>
      <c r="M6" s="88">
        <f t="shared" si="0"/>
        <v>0</v>
      </c>
      <c r="N6" s="89">
        <f>SUM(H6+J6+L6)</f>
        <v>8750</v>
      </c>
      <c r="O6" s="89">
        <f>SUM(I6+K6+M6)</f>
        <v>0</v>
      </c>
      <c r="P6" s="90">
        <f>SUM(N6-O6)</f>
        <v>8750</v>
      </c>
      <c r="Q6" s="38"/>
    </row>
    <row r="7" spans="1:32" x14ac:dyDescent="0.2">
      <c r="A7" s="37"/>
      <c r="B7" s="43"/>
      <c r="C7" s="2" t="s">
        <v>33</v>
      </c>
      <c r="D7" s="1">
        <f>250*15</f>
        <v>3750</v>
      </c>
      <c r="E7" s="1"/>
      <c r="F7" s="3">
        <f t="shared" ref="F7:F19" si="1">D7</f>
        <v>3750</v>
      </c>
      <c r="G7" s="54"/>
      <c r="H7" s="29">
        <f>F7/3</f>
        <v>1250</v>
      </c>
      <c r="I7" s="5"/>
      <c r="J7" s="30">
        <f>F7/3</f>
        <v>1250</v>
      </c>
      <c r="K7" s="5"/>
      <c r="L7" s="30">
        <f>F7/3</f>
        <v>1250</v>
      </c>
      <c r="M7" s="6"/>
      <c r="N7" s="7">
        <f t="shared" ref="N7:N24" si="2">SUM(H7+J7+L7)</f>
        <v>3750</v>
      </c>
      <c r="O7" s="7">
        <f t="shared" ref="O7:O24" si="3">SUM(I7+K7+M7)</f>
        <v>0</v>
      </c>
      <c r="P7" s="44">
        <f>N7-O7</f>
        <v>3750</v>
      </c>
      <c r="Q7" s="38"/>
    </row>
    <row r="8" spans="1:32" x14ac:dyDescent="0.2">
      <c r="A8" s="37"/>
      <c r="B8" s="43"/>
      <c r="C8" s="2" t="s">
        <v>31</v>
      </c>
      <c r="D8" s="1">
        <v>5000</v>
      </c>
      <c r="E8" s="1"/>
      <c r="F8" s="3">
        <f t="shared" si="1"/>
        <v>5000</v>
      </c>
      <c r="G8" s="54"/>
      <c r="H8" s="29">
        <f>F8</f>
        <v>5000</v>
      </c>
      <c r="I8" s="5"/>
      <c r="J8" s="5"/>
      <c r="K8" s="5"/>
      <c r="L8" s="5"/>
      <c r="M8" s="6"/>
      <c r="N8" s="7">
        <f t="shared" si="2"/>
        <v>5000</v>
      </c>
      <c r="O8" s="7">
        <f t="shared" si="3"/>
        <v>0</v>
      </c>
      <c r="P8" s="44">
        <f t="shared" ref="P8:P24" si="4">N8-O8</f>
        <v>5000</v>
      </c>
      <c r="Q8" s="38"/>
    </row>
    <row r="9" spans="1:32" x14ac:dyDescent="0.2">
      <c r="A9" s="37"/>
      <c r="B9" s="43"/>
      <c r="C9" s="2"/>
      <c r="D9" s="1"/>
      <c r="E9" s="1"/>
      <c r="F9" s="3">
        <f t="shared" si="1"/>
        <v>0</v>
      </c>
      <c r="G9" s="54"/>
      <c r="H9" s="9"/>
      <c r="I9" s="5"/>
      <c r="J9" s="5"/>
      <c r="K9" s="5"/>
      <c r="L9" s="5"/>
      <c r="M9" s="6"/>
      <c r="N9" s="7">
        <f t="shared" si="2"/>
        <v>0</v>
      </c>
      <c r="O9" s="7">
        <f t="shared" si="3"/>
        <v>0</v>
      </c>
      <c r="P9" s="44">
        <f t="shared" si="4"/>
        <v>0</v>
      </c>
      <c r="Q9" s="38"/>
    </row>
    <row r="10" spans="1:32" x14ac:dyDescent="0.2">
      <c r="A10" s="37"/>
      <c r="B10" s="43"/>
      <c r="C10" s="2"/>
      <c r="D10" s="1"/>
      <c r="E10" s="1"/>
      <c r="F10" s="3">
        <f t="shared" si="1"/>
        <v>0</v>
      </c>
      <c r="G10" s="54"/>
      <c r="H10" s="9"/>
      <c r="I10" s="5"/>
      <c r="J10" s="5"/>
      <c r="K10" s="5"/>
      <c r="L10" s="5"/>
      <c r="M10" s="6"/>
      <c r="N10" s="7">
        <f t="shared" si="2"/>
        <v>0</v>
      </c>
      <c r="O10" s="7">
        <f t="shared" si="3"/>
        <v>0</v>
      </c>
      <c r="P10" s="44">
        <f t="shared" si="4"/>
        <v>0</v>
      </c>
      <c r="Q10" s="38"/>
    </row>
    <row r="11" spans="1:32" x14ac:dyDescent="0.2">
      <c r="A11" s="37"/>
      <c r="B11" s="75" t="s">
        <v>32</v>
      </c>
      <c r="C11" s="76" t="s">
        <v>1</v>
      </c>
      <c r="D11" s="77">
        <f>SUM(D12:D15)</f>
        <v>135721</v>
      </c>
      <c r="E11" s="77"/>
      <c r="F11" s="78">
        <f t="shared" si="1"/>
        <v>135721</v>
      </c>
      <c r="G11" s="54"/>
      <c r="H11" s="91">
        <f>SUM(H12:H15)</f>
        <v>135721</v>
      </c>
      <c r="I11" s="91">
        <f t="shared" ref="I11:M11" si="5">SUM(I12:I15)</f>
        <v>0</v>
      </c>
      <c r="J11" s="91">
        <f t="shared" si="5"/>
        <v>0</v>
      </c>
      <c r="K11" s="91">
        <f t="shared" si="5"/>
        <v>0</v>
      </c>
      <c r="L11" s="91">
        <f t="shared" si="5"/>
        <v>0</v>
      </c>
      <c r="M11" s="92">
        <f t="shared" si="5"/>
        <v>0</v>
      </c>
      <c r="N11" s="93">
        <f>SUM(H11+J11+L11)</f>
        <v>135721</v>
      </c>
      <c r="O11" s="93">
        <f t="shared" si="3"/>
        <v>0</v>
      </c>
      <c r="P11" s="94">
        <f t="shared" si="4"/>
        <v>135721</v>
      </c>
      <c r="Q11" s="38"/>
    </row>
    <row r="12" spans="1:32" x14ac:dyDescent="0.2">
      <c r="A12" s="37"/>
      <c r="B12" s="43"/>
      <c r="C12" s="2" t="s">
        <v>43</v>
      </c>
      <c r="D12" s="1">
        <v>1971</v>
      </c>
      <c r="E12" s="1"/>
      <c r="F12" s="3">
        <f t="shared" si="1"/>
        <v>1971</v>
      </c>
      <c r="G12" s="54"/>
      <c r="H12" s="29">
        <f>F12</f>
        <v>1971</v>
      </c>
      <c r="I12" s="5"/>
      <c r="J12" s="5"/>
      <c r="K12" s="5"/>
      <c r="L12" s="5"/>
      <c r="M12" s="6"/>
      <c r="N12" s="7">
        <f>SUM(H12+J12+L12)</f>
        <v>1971</v>
      </c>
      <c r="O12" s="7">
        <f t="shared" si="3"/>
        <v>0</v>
      </c>
      <c r="P12" s="44">
        <f t="shared" si="4"/>
        <v>1971</v>
      </c>
      <c r="Q12" s="38"/>
    </row>
    <row r="13" spans="1:32" x14ac:dyDescent="0.2">
      <c r="A13" s="37"/>
      <c r="B13" s="43"/>
      <c r="C13" s="2" t="s">
        <v>75</v>
      </c>
      <c r="D13" s="1">
        <v>133750</v>
      </c>
      <c r="E13" s="1"/>
      <c r="F13" s="3">
        <f t="shared" si="1"/>
        <v>133750</v>
      </c>
      <c r="G13" s="54"/>
      <c r="H13" s="29">
        <f>F13</f>
        <v>133750</v>
      </c>
      <c r="I13" s="5"/>
      <c r="J13" s="5"/>
      <c r="K13" s="5"/>
      <c r="L13" s="5"/>
      <c r="M13" s="6"/>
      <c r="N13" s="7">
        <f>SUM(H13+J13+L13)</f>
        <v>133750</v>
      </c>
      <c r="O13" s="7">
        <f t="shared" si="3"/>
        <v>0</v>
      </c>
      <c r="P13" s="44">
        <f t="shared" si="4"/>
        <v>133750</v>
      </c>
      <c r="Q13" s="38"/>
    </row>
    <row r="14" spans="1:32" x14ac:dyDescent="0.2">
      <c r="A14" s="37"/>
      <c r="B14" s="43"/>
      <c r="C14" s="2"/>
      <c r="D14" s="1"/>
      <c r="E14" s="1"/>
      <c r="F14" s="3">
        <f t="shared" si="1"/>
        <v>0</v>
      </c>
      <c r="G14" s="54"/>
      <c r="H14" s="9"/>
      <c r="I14" s="5"/>
      <c r="J14" s="5"/>
      <c r="K14" s="5"/>
      <c r="L14" s="5"/>
      <c r="M14" s="6"/>
      <c r="N14" s="7">
        <f t="shared" si="2"/>
        <v>0</v>
      </c>
      <c r="O14" s="7">
        <f>SUM(I14+K14+M14)</f>
        <v>0</v>
      </c>
      <c r="P14" s="44">
        <f t="shared" si="4"/>
        <v>0</v>
      </c>
      <c r="Q14" s="38"/>
    </row>
    <row r="15" spans="1:32" x14ac:dyDescent="0.2">
      <c r="A15" s="37"/>
      <c r="B15" s="43"/>
      <c r="C15" s="2"/>
      <c r="D15" s="1"/>
      <c r="E15" s="1"/>
      <c r="F15" s="3">
        <f t="shared" si="1"/>
        <v>0</v>
      </c>
      <c r="G15" s="54"/>
      <c r="H15" s="9"/>
      <c r="I15" s="5"/>
      <c r="J15" s="5"/>
      <c r="K15" s="5"/>
      <c r="L15" s="5"/>
      <c r="M15" s="6"/>
      <c r="N15" s="7">
        <f t="shared" si="2"/>
        <v>0</v>
      </c>
      <c r="O15" s="7">
        <f t="shared" si="3"/>
        <v>0</v>
      </c>
      <c r="P15" s="44">
        <f t="shared" si="4"/>
        <v>0</v>
      </c>
      <c r="Q15" s="38"/>
    </row>
    <row r="16" spans="1:32" x14ac:dyDescent="0.2">
      <c r="A16" s="37"/>
      <c r="B16" s="75" t="s">
        <v>34</v>
      </c>
      <c r="C16" s="76" t="s">
        <v>1</v>
      </c>
      <c r="D16" s="77">
        <f>SUM(D17:D19)</f>
        <v>2480</v>
      </c>
      <c r="E16" s="77"/>
      <c r="F16" s="78">
        <f t="shared" si="1"/>
        <v>2480</v>
      </c>
      <c r="G16" s="54"/>
      <c r="H16" s="91">
        <f>SUM(H17:H19)</f>
        <v>2480</v>
      </c>
      <c r="I16" s="91">
        <f t="shared" ref="I16:M16" si="6">SUM(I17:I19)</f>
        <v>0</v>
      </c>
      <c r="J16" s="91">
        <f t="shared" si="6"/>
        <v>0</v>
      </c>
      <c r="K16" s="91">
        <f t="shared" si="6"/>
        <v>0</v>
      </c>
      <c r="L16" s="91">
        <f t="shared" si="6"/>
        <v>0</v>
      </c>
      <c r="M16" s="92">
        <f t="shared" si="6"/>
        <v>0</v>
      </c>
      <c r="N16" s="93">
        <f t="shared" si="2"/>
        <v>2480</v>
      </c>
      <c r="O16" s="93">
        <f t="shared" si="3"/>
        <v>0</v>
      </c>
      <c r="P16" s="94">
        <f t="shared" si="4"/>
        <v>2480</v>
      </c>
      <c r="Q16" s="38"/>
    </row>
    <row r="17" spans="1:32" x14ac:dyDescent="0.2">
      <c r="A17" s="37"/>
      <c r="B17" s="43"/>
      <c r="C17" s="2" t="s">
        <v>35</v>
      </c>
      <c r="D17" s="1">
        <v>2480</v>
      </c>
      <c r="E17" s="1"/>
      <c r="F17" s="3">
        <f t="shared" si="1"/>
        <v>2480</v>
      </c>
      <c r="G17" s="54"/>
      <c r="H17" s="29">
        <f>F17</f>
        <v>2480</v>
      </c>
      <c r="I17" s="5"/>
      <c r="J17" s="5"/>
      <c r="K17" s="5"/>
      <c r="L17" s="5"/>
      <c r="M17" s="6"/>
      <c r="N17" s="7">
        <f t="shared" si="2"/>
        <v>2480</v>
      </c>
      <c r="O17" s="7">
        <f t="shared" si="3"/>
        <v>0</v>
      </c>
      <c r="P17" s="44">
        <f t="shared" si="4"/>
        <v>2480</v>
      </c>
      <c r="Q17" s="38"/>
    </row>
    <row r="18" spans="1:32" x14ac:dyDescent="0.2">
      <c r="A18" s="37"/>
      <c r="B18" s="43"/>
      <c r="C18" s="10"/>
      <c r="D18" s="1"/>
      <c r="E18" s="1"/>
      <c r="F18" s="3">
        <f t="shared" si="1"/>
        <v>0</v>
      </c>
      <c r="G18" s="54"/>
      <c r="H18" s="9"/>
      <c r="I18" s="5"/>
      <c r="J18" s="5"/>
      <c r="K18" s="5"/>
      <c r="L18" s="5"/>
      <c r="M18" s="6"/>
      <c r="N18" s="7">
        <f t="shared" si="2"/>
        <v>0</v>
      </c>
      <c r="O18" s="7">
        <f t="shared" si="3"/>
        <v>0</v>
      </c>
      <c r="P18" s="44">
        <f t="shared" si="4"/>
        <v>0</v>
      </c>
      <c r="Q18" s="38"/>
    </row>
    <row r="19" spans="1:32" x14ac:dyDescent="0.2">
      <c r="A19" s="37"/>
      <c r="B19" s="43"/>
      <c r="C19" s="2"/>
      <c r="D19" s="1"/>
      <c r="E19" s="1"/>
      <c r="F19" s="3">
        <f t="shared" si="1"/>
        <v>0</v>
      </c>
      <c r="G19" s="54"/>
      <c r="H19" s="9"/>
      <c r="I19" s="5"/>
      <c r="J19" s="5"/>
      <c r="K19" s="5"/>
      <c r="L19" s="5"/>
      <c r="M19" s="6"/>
      <c r="N19" s="7">
        <f t="shared" si="2"/>
        <v>0</v>
      </c>
      <c r="O19" s="7">
        <f t="shared" si="3"/>
        <v>0</v>
      </c>
      <c r="P19" s="44">
        <f t="shared" si="4"/>
        <v>0</v>
      </c>
      <c r="Q19" s="38"/>
    </row>
    <row r="20" spans="1:32" x14ac:dyDescent="0.2">
      <c r="A20" s="37"/>
      <c r="B20" s="75" t="s">
        <v>0</v>
      </c>
      <c r="C20" s="76" t="s">
        <v>1</v>
      </c>
      <c r="D20" s="77"/>
      <c r="E20" s="77">
        <f>SUM(E21:E24)</f>
        <v>22500</v>
      </c>
      <c r="F20" s="78">
        <f>E20</f>
        <v>22500</v>
      </c>
      <c r="G20" s="54"/>
      <c r="H20" s="91">
        <f>SUM(H21:H24)</f>
        <v>15250</v>
      </c>
      <c r="I20" s="91">
        <f t="shared" ref="I20:M20" si="7">SUM(I21:I24)</f>
        <v>0</v>
      </c>
      <c r="J20" s="91">
        <f t="shared" si="7"/>
        <v>7250</v>
      </c>
      <c r="K20" s="91">
        <f t="shared" si="7"/>
        <v>0</v>
      </c>
      <c r="L20" s="91">
        <f t="shared" si="7"/>
        <v>0</v>
      </c>
      <c r="M20" s="92">
        <f t="shared" si="7"/>
        <v>0</v>
      </c>
      <c r="N20" s="93">
        <f t="shared" si="2"/>
        <v>22500</v>
      </c>
      <c r="O20" s="93">
        <f t="shared" si="3"/>
        <v>0</v>
      </c>
      <c r="P20" s="94">
        <f t="shared" si="4"/>
        <v>22500</v>
      </c>
      <c r="Q20" s="38"/>
    </row>
    <row r="21" spans="1:32" x14ac:dyDescent="0.2">
      <c r="A21" s="37"/>
      <c r="B21" s="43"/>
      <c r="C21" s="2" t="s">
        <v>36</v>
      </c>
      <c r="D21" s="1"/>
      <c r="E21" s="1">
        <f>E50+E53</f>
        <v>14500</v>
      </c>
      <c r="F21" s="3">
        <f t="shared" ref="F21:F24" si="8">E21</f>
        <v>14500</v>
      </c>
      <c r="G21" s="54"/>
      <c r="H21" s="29">
        <f>F21/2</f>
        <v>7250</v>
      </c>
      <c r="I21" s="4"/>
      <c r="J21" s="29">
        <f>F21/2</f>
        <v>7250</v>
      </c>
      <c r="K21" s="5"/>
      <c r="L21" s="30"/>
      <c r="M21" s="6"/>
      <c r="N21" s="7">
        <f t="shared" si="2"/>
        <v>14500</v>
      </c>
      <c r="O21" s="7">
        <f t="shared" si="3"/>
        <v>0</v>
      </c>
      <c r="P21" s="44">
        <f t="shared" si="4"/>
        <v>14500</v>
      </c>
      <c r="Q21" s="38"/>
    </row>
    <row r="22" spans="1:32" x14ac:dyDescent="0.2">
      <c r="A22" s="37"/>
      <c r="B22" s="43"/>
      <c r="C22" s="2" t="s">
        <v>37</v>
      </c>
      <c r="D22" s="1"/>
      <c r="E22" s="1">
        <f>E51</f>
        <v>3000</v>
      </c>
      <c r="F22" s="3">
        <f t="shared" si="8"/>
        <v>3000</v>
      </c>
      <c r="G22" s="54"/>
      <c r="H22" s="29">
        <f>F22</f>
        <v>3000</v>
      </c>
      <c r="I22" s="4"/>
      <c r="J22" s="5"/>
      <c r="K22" s="5"/>
      <c r="L22" s="5"/>
      <c r="M22" s="6"/>
      <c r="N22" s="7">
        <f t="shared" si="2"/>
        <v>3000</v>
      </c>
      <c r="O22" s="7">
        <f t="shared" si="3"/>
        <v>0</v>
      </c>
      <c r="P22" s="44">
        <f t="shared" si="4"/>
        <v>3000</v>
      </c>
      <c r="Q22" s="38"/>
    </row>
    <row r="23" spans="1:32" x14ac:dyDescent="0.2">
      <c r="A23" s="37"/>
      <c r="B23" s="43"/>
      <c r="C23" s="2" t="s">
        <v>39</v>
      </c>
      <c r="D23" s="1"/>
      <c r="E23" s="11">
        <f>E52</f>
        <v>5000</v>
      </c>
      <c r="F23" s="3">
        <f t="shared" si="8"/>
        <v>5000</v>
      </c>
      <c r="G23" s="54"/>
      <c r="H23" s="29">
        <f>F23</f>
        <v>5000</v>
      </c>
      <c r="I23" s="5"/>
      <c r="J23" s="5"/>
      <c r="K23" s="5"/>
      <c r="L23" s="5"/>
      <c r="M23" s="6"/>
      <c r="N23" s="7">
        <f t="shared" si="2"/>
        <v>5000</v>
      </c>
      <c r="O23" s="7">
        <f t="shared" si="3"/>
        <v>0</v>
      </c>
      <c r="P23" s="44">
        <f t="shared" si="4"/>
        <v>5000</v>
      </c>
      <c r="Q23" s="38"/>
    </row>
    <row r="24" spans="1:32" ht="17" thickBot="1" x14ac:dyDescent="0.25">
      <c r="A24" s="37"/>
      <c r="B24" s="45"/>
      <c r="C24" s="12"/>
      <c r="D24" s="13"/>
      <c r="E24" s="1"/>
      <c r="F24" s="3">
        <f t="shared" si="8"/>
        <v>0</v>
      </c>
      <c r="G24" s="54"/>
      <c r="H24" s="14"/>
      <c r="I24" s="15"/>
      <c r="J24" s="15"/>
      <c r="K24" s="15"/>
      <c r="L24" s="15"/>
      <c r="M24" s="16"/>
      <c r="N24" s="17">
        <f t="shared" si="2"/>
        <v>0</v>
      </c>
      <c r="O24" s="18">
        <f t="shared" si="3"/>
        <v>0</v>
      </c>
      <c r="P24" s="46">
        <f t="shared" si="4"/>
        <v>0</v>
      </c>
      <c r="Q24" s="38"/>
    </row>
    <row r="25" spans="1:32" s="153" customFormat="1" ht="22" customHeight="1" thickBot="1" x14ac:dyDescent="0.25">
      <c r="A25" s="141"/>
      <c r="B25" s="142"/>
      <c r="C25" s="142" t="s">
        <v>10</v>
      </c>
      <c r="D25" s="143">
        <f>SUM(D6+D11+D16)</f>
        <v>146951</v>
      </c>
      <c r="E25" s="143">
        <f>SUM(E20)</f>
        <v>22500</v>
      </c>
      <c r="F25" s="144">
        <f>SUM(F6+F11+F16+F20)</f>
        <v>169451</v>
      </c>
      <c r="G25" s="145"/>
      <c r="H25" s="146">
        <f>SUM(H6+H11+H16+H20)</f>
        <v>159701</v>
      </c>
      <c r="I25" s="146">
        <f t="shared" ref="I25:M25" si="9">SUM(I6+I11+I16+I20)</f>
        <v>0</v>
      </c>
      <c r="J25" s="146">
        <f t="shared" si="9"/>
        <v>8500</v>
      </c>
      <c r="K25" s="146">
        <f t="shared" si="9"/>
        <v>0</v>
      </c>
      <c r="L25" s="146">
        <f t="shared" si="9"/>
        <v>1250</v>
      </c>
      <c r="M25" s="147">
        <f t="shared" si="9"/>
        <v>0</v>
      </c>
      <c r="N25" s="148">
        <f>SUM(H25+J25+L25)</f>
        <v>169451</v>
      </c>
      <c r="O25" s="149">
        <f>SUM(I25+K25+M25)</f>
        <v>0</v>
      </c>
      <c r="P25" s="150">
        <f>SUM(N25-O25)</f>
        <v>169451</v>
      </c>
      <c r="Q25" s="151"/>
      <c r="R25" s="152"/>
      <c r="S25" s="152"/>
      <c r="T25" s="152"/>
      <c r="U25" s="152"/>
      <c r="V25" s="152"/>
      <c r="W25" s="152"/>
      <c r="X25" s="152"/>
      <c r="Y25" s="152"/>
      <c r="Z25" s="152"/>
      <c r="AA25" s="152"/>
      <c r="AB25" s="152"/>
      <c r="AC25" s="152"/>
      <c r="AD25" s="152"/>
      <c r="AE25" s="152"/>
      <c r="AF25" s="152"/>
    </row>
    <row r="26" spans="1:32" s="59" customFormat="1" ht="26" customHeight="1" thickBot="1" x14ac:dyDescent="0.25">
      <c r="A26" s="56"/>
      <c r="B26" s="155" t="s">
        <v>12</v>
      </c>
      <c r="C26" s="164"/>
      <c r="D26" s="165"/>
      <c r="E26" s="165"/>
      <c r="F26" s="163"/>
      <c r="G26" s="85"/>
      <c r="H26" s="156" t="s">
        <v>12</v>
      </c>
      <c r="I26" s="156" t="s">
        <v>95</v>
      </c>
      <c r="J26" s="156"/>
      <c r="K26" s="156"/>
      <c r="L26" s="156"/>
      <c r="M26" s="156"/>
      <c r="N26" s="158"/>
      <c r="O26" s="158"/>
      <c r="P26" s="157"/>
      <c r="Q26" s="57"/>
      <c r="R26" s="58"/>
      <c r="S26" s="58"/>
      <c r="T26" s="58"/>
      <c r="U26" s="58"/>
      <c r="V26" s="58"/>
      <c r="W26" s="58"/>
      <c r="X26" s="58"/>
      <c r="Y26" s="58"/>
      <c r="Z26" s="58"/>
      <c r="AA26" s="58"/>
      <c r="AB26" s="58"/>
      <c r="AC26" s="58"/>
      <c r="AD26" s="58"/>
      <c r="AE26" s="58"/>
      <c r="AF26" s="58"/>
    </row>
    <row r="27" spans="1:32" x14ac:dyDescent="0.2">
      <c r="A27" s="37"/>
      <c r="B27" s="79" t="s">
        <v>15</v>
      </c>
      <c r="C27" s="80" t="s">
        <v>1</v>
      </c>
      <c r="D27" s="81">
        <f>SUM(D28:D32)</f>
        <v>17031</v>
      </c>
      <c r="E27" s="81"/>
      <c r="F27" s="83"/>
      <c r="G27" s="55"/>
      <c r="H27" s="86">
        <f>SUM(H28:H32)</f>
        <v>14477.4</v>
      </c>
      <c r="I27" s="86">
        <f t="shared" ref="I27:M27" si="10">SUM(I28:I32)</f>
        <v>0</v>
      </c>
      <c r="J27" s="86">
        <f t="shared" si="10"/>
        <v>1276.8</v>
      </c>
      <c r="K27" s="86">
        <f t="shared" si="10"/>
        <v>0</v>
      </c>
      <c r="L27" s="86">
        <f t="shared" si="10"/>
        <v>1276.8</v>
      </c>
      <c r="M27" s="95">
        <f t="shared" si="10"/>
        <v>0</v>
      </c>
      <c r="N27" s="96">
        <f>SUM(H27+J27+L27)</f>
        <v>17031</v>
      </c>
      <c r="O27" s="97">
        <f>SUM(I27+K27+M27)</f>
        <v>0</v>
      </c>
      <c r="P27" s="98">
        <f>SUM(N27-O27)</f>
        <v>17031</v>
      </c>
      <c r="Q27" s="38"/>
    </row>
    <row r="28" spans="1:32" x14ac:dyDescent="0.2">
      <c r="A28" s="37"/>
      <c r="B28" s="47" t="s">
        <v>65</v>
      </c>
      <c r="C28" s="2" t="s">
        <v>79</v>
      </c>
      <c r="D28" s="1">
        <v>13200</v>
      </c>
      <c r="E28" s="1"/>
      <c r="F28" s="20"/>
      <c r="G28" s="55"/>
      <c r="H28" s="29">
        <f>D28</f>
        <v>13200</v>
      </c>
      <c r="I28" s="5"/>
      <c r="J28" s="5"/>
      <c r="K28" s="5"/>
      <c r="L28" s="5"/>
      <c r="M28" s="6"/>
      <c r="N28" s="8">
        <f t="shared" ref="N28:N89" si="11">SUM(H28+J28+L28)</f>
        <v>13200</v>
      </c>
      <c r="O28" s="21">
        <f t="shared" ref="O28:O90" si="12">SUM(I28+K28+M28)</f>
        <v>0</v>
      </c>
      <c r="P28" s="48">
        <f t="shared" ref="P28:P90" si="13">SUM(N28-O28)</f>
        <v>13200</v>
      </c>
      <c r="Q28" s="38"/>
    </row>
    <row r="29" spans="1:32" x14ac:dyDescent="0.2">
      <c r="A29" s="37"/>
      <c r="B29" s="47" t="s">
        <v>65</v>
      </c>
      <c r="C29" s="2" t="s">
        <v>81</v>
      </c>
      <c r="D29" s="1">
        <f>570*6</f>
        <v>3420</v>
      </c>
      <c r="E29" s="1"/>
      <c r="F29" s="20"/>
      <c r="G29" s="55"/>
      <c r="H29" s="29">
        <f>D29/3</f>
        <v>1140</v>
      </c>
      <c r="I29" s="5"/>
      <c r="J29" s="30">
        <f>D29/3</f>
        <v>1140</v>
      </c>
      <c r="K29" s="5"/>
      <c r="L29" s="30">
        <f>D29/3</f>
        <v>1140</v>
      </c>
      <c r="M29" s="6"/>
      <c r="N29" s="8">
        <f t="shared" si="11"/>
        <v>3420</v>
      </c>
      <c r="O29" s="21">
        <f t="shared" si="12"/>
        <v>0</v>
      </c>
      <c r="P29" s="48">
        <f t="shared" si="13"/>
        <v>3420</v>
      </c>
      <c r="Q29" s="38"/>
    </row>
    <row r="30" spans="1:32" x14ac:dyDescent="0.2">
      <c r="A30" s="37"/>
      <c r="B30" s="47" t="s">
        <v>66</v>
      </c>
      <c r="C30" s="2" t="s">
        <v>74</v>
      </c>
      <c r="D30" s="1">
        <f>(D29/100)*12</f>
        <v>410.40000000000003</v>
      </c>
      <c r="E30" s="1"/>
      <c r="F30" s="20"/>
      <c r="G30" s="55"/>
      <c r="H30" s="29">
        <f>D30/3</f>
        <v>136.80000000000001</v>
      </c>
      <c r="I30" s="5"/>
      <c r="J30" s="30">
        <f>D30/3</f>
        <v>136.80000000000001</v>
      </c>
      <c r="K30" s="5"/>
      <c r="L30" s="30">
        <f>D30/3</f>
        <v>136.80000000000001</v>
      </c>
      <c r="M30" s="6"/>
      <c r="N30" s="8">
        <f t="shared" si="11"/>
        <v>410.40000000000003</v>
      </c>
      <c r="O30" s="21">
        <f t="shared" si="12"/>
        <v>0</v>
      </c>
      <c r="P30" s="48">
        <f t="shared" si="13"/>
        <v>410.40000000000003</v>
      </c>
      <c r="Q30" s="38"/>
    </row>
    <row r="31" spans="1:32" x14ac:dyDescent="0.2">
      <c r="A31" s="37"/>
      <c r="B31" s="43"/>
      <c r="C31" s="2" t="s">
        <v>80</v>
      </c>
      <c r="D31" s="1">
        <v>0.6</v>
      </c>
      <c r="E31" s="1"/>
      <c r="F31" s="20"/>
      <c r="G31" s="55"/>
      <c r="H31" s="29">
        <f>D31</f>
        <v>0.6</v>
      </c>
      <c r="I31" s="5"/>
      <c r="J31" s="5"/>
      <c r="K31" s="5"/>
      <c r="L31" s="5"/>
      <c r="M31" s="6"/>
      <c r="N31" s="8">
        <f t="shared" si="11"/>
        <v>0.6</v>
      </c>
      <c r="O31" s="21">
        <f t="shared" si="12"/>
        <v>0</v>
      </c>
      <c r="P31" s="48">
        <f t="shared" si="13"/>
        <v>0.6</v>
      </c>
      <c r="Q31" s="38"/>
    </row>
    <row r="32" spans="1:32" x14ac:dyDescent="0.2">
      <c r="A32" s="37"/>
      <c r="B32" s="43"/>
      <c r="C32" s="2"/>
      <c r="D32" s="1"/>
      <c r="E32" s="1"/>
      <c r="F32" s="20"/>
      <c r="G32" s="55"/>
      <c r="H32" s="9"/>
      <c r="I32" s="22"/>
      <c r="J32" s="5"/>
      <c r="K32" s="5"/>
      <c r="L32" s="5"/>
      <c r="M32" s="6"/>
      <c r="N32" s="8">
        <f t="shared" si="11"/>
        <v>0</v>
      </c>
      <c r="O32" s="21">
        <f t="shared" si="12"/>
        <v>0</v>
      </c>
      <c r="P32" s="48">
        <f t="shared" si="13"/>
        <v>0</v>
      </c>
      <c r="Q32" s="38"/>
    </row>
    <row r="33" spans="1:17" x14ac:dyDescent="0.2">
      <c r="A33" s="37"/>
      <c r="B33" s="75" t="s">
        <v>19</v>
      </c>
      <c r="C33" s="76" t="s">
        <v>1</v>
      </c>
      <c r="D33" s="77">
        <f>SUM(D34:D38)</f>
        <v>11000</v>
      </c>
      <c r="E33" s="77"/>
      <c r="F33" s="84"/>
      <c r="G33" s="55"/>
      <c r="H33" s="91">
        <f>SUM(H34:H38)</f>
        <v>9000</v>
      </c>
      <c r="I33" s="91">
        <f t="shared" ref="I33:M33" si="14">SUM(I34:I38)</f>
        <v>0</v>
      </c>
      <c r="J33" s="91">
        <f t="shared" si="14"/>
        <v>1000</v>
      </c>
      <c r="K33" s="91">
        <f t="shared" si="14"/>
        <v>0</v>
      </c>
      <c r="L33" s="91">
        <f t="shared" si="14"/>
        <v>1000</v>
      </c>
      <c r="M33" s="92">
        <f t="shared" si="14"/>
        <v>0</v>
      </c>
      <c r="N33" s="99">
        <f t="shared" si="11"/>
        <v>11000</v>
      </c>
      <c r="O33" s="100">
        <f t="shared" si="12"/>
        <v>0</v>
      </c>
      <c r="P33" s="98">
        <f t="shared" si="13"/>
        <v>11000</v>
      </c>
      <c r="Q33" s="38"/>
    </row>
    <row r="34" spans="1:17" x14ac:dyDescent="0.2">
      <c r="A34" s="37"/>
      <c r="B34" s="47" t="s">
        <v>53</v>
      </c>
      <c r="C34" s="2" t="s">
        <v>71</v>
      </c>
      <c r="D34" s="1">
        <v>5000</v>
      </c>
      <c r="E34" s="1"/>
      <c r="F34" s="20"/>
      <c r="G34" s="55"/>
      <c r="H34" s="29">
        <f>D34</f>
        <v>5000</v>
      </c>
      <c r="I34" s="5"/>
      <c r="J34" s="23"/>
      <c r="K34" s="5"/>
      <c r="L34" s="23"/>
      <c r="M34" s="6"/>
      <c r="N34" s="8">
        <f t="shared" si="11"/>
        <v>5000</v>
      </c>
      <c r="O34" s="21">
        <f t="shared" si="12"/>
        <v>0</v>
      </c>
      <c r="P34" s="48">
        <f t="shared" si="13"/>
        <v>5000</v>
      </c>
      <c r="Q34" s="38"/>
    </row>
    <row r="35" spans="1:17" x14ac:dyDescent="0.2">
      <c r="A35" s="37"/>
      <c r="B35" s="47" t="s">
        <v>53</v>
      </c>
      <c r="C35" s="24" t="s">
        <v>72</v>
      </c>
      <c r="D35" s="1">
        <v>3000</v>
      </c>
      <c r="E35" s="1"/>
      <c r="F35" s="20"/>
      <c r="G35" s="55"/>
      <c r="H35" s="29">
        <f>D35/3</f>
        <v>1000</v>
      </c>
      <c r="I35" s="5"/>
      <c r="J35" s="30">
        <f>D35/3</f>
        <v>1000</v>
      </c>
      <c r="K35" s="5"/>
      <c r="L35" s="30">
        <f>D35/3</f>
        <v>1000</v>
      </c>
      <c r="M35" s="6"/>
      <c r="N35" s="8">
        <f t="shared" si="11"/>
        <v>3000</v>
      </c>
      <c r="O35" s="21">
        <f t="shared" si="12"/>
        <v>0</v>
      </c>
      <c r="P35" s="48">
        <f t="shared" si="13"/>
        <v>3000</v>
      </c>
      <c r="Q35" s="38"/>
    </row>
    <row r="36" spans="1:17" x14ac:dyDescent="0.2">
      <c r="A36" s="37"/>
      <c r="B36" s="47" t="s">
        <v>53</v>
      </c>
      <c r="C36" s="2" t="s">
        <v>73</v>
      </c>
      <c r="D36" s="1">
        <v>3000</v>
      </c>
      <c r="E36" s="1"/>
      <c r="F36" s="20"/>
      <c r="G36" s="55"/>
      <c r="H36" s="29">
        <f>D36</f>
        <v>3000</v>
      </c>
      <c r="I36" s="5"/>
      <c r="J36" s="5"/>
      <c r="K36" s="5"/>
      <c r="L36" s="5"/>
      <c r="M36" s="6"/>
      <c r="N36" s="8">
        <f t="shared" si="11"/>
        <v>3000</v>
      </c>
      <c r="O36" s="21">
        <f t="shared" si="12"/>
        <v>0</v>
      </c>
      <c r="P36" s="48">
        <f t="shared" si="13"/>
        <v>3000</v>
      </c>
      <c r="Q36" s="38"/>
    </row>
    <row r="37" spans="1:17" x14ac:dyDescent="0.2">
      <c r="A37" s="37"/>
      <c r="B37" s="43"/>
      <c r="C37" s="2"/>
      <c r="D37" s="1"/>
      <c r="E37" s="1"/>
      <c r="F37" s="20"/>
      <c r="G37" s="55"/>
      <c r="H37" s="9"/>
      <c r="I37" s="5"/>
      <c r="J37" s="5"/>
      <c r="K37" s="5"/>
      <c r="L37" s="5"/>
      <c r="M37" s="6"/>
      <c r="N37" s="8">
        <f t="shared" si="11"/>
        <v>0</v>
      </c>
      <c r="O37" s="21">
        <f t="shared" si="12"/>
        <v>0</v>
      </c>
      <c r="P37" s="48">
        <f t="shared" si="13"/>
        <v>0</v>
      </c>
      <c r="Q37" s="38"/>
    </row>
    <row r="38" spans="1:17" x14ac:dyDescent="0.2">
      <c r="A38" s="37"/>
      <c r="B38" s="43"/>
      <c r="C38" s="2"/>
      <c r="D38" s="1"/>
      <c r="E38" s="1"/>
      <c r="F38" s="20"/>
      <c r="G38" s="55"/>
      <c r="H38" s="9"/>
      <c r="I38" s="5"/>
      <c r="J38" s="5"/>
      <c r="K38" s="5"/>
      <c r="L38" s="5"/>
      <c r="M38" s="6"/>
      <c r="N38" s="8">
        <f t="shared" si="11"/>
        <v>0</v>
      </c>
      <c r="O38" s="21">
        <f t="shared" si="12"/>
        <v>0</v>
      </c>
      <c r="P38" s="48">
        <f t="shared" si="13"/>
        <v>0</v>
      </c>
      <c r="Q38" s="38"/>
    </row>
    <row r="39" spans="1:17" x14ac:dyDescent="0.2">
      <c r="A39" s="37"/>
      <c r="B39" s="75" t="s">
        <v>2</v>
      </c>
      <c r="C39" s="76" t="s">
        <v>1</v>
      </c>
      <c r="D39" s="77">
        <f>SUM(D40:D48)</f>
        <v>22350</v>
      </c>
      <c r="E39" s="77"/>
      <c r="F39" s="84"/>
      <c r="G39" s="55"/>
      <c r="H39" s="91">
        <f>SUM(H40:H48)</f>
        <v>18525</v>
      </c>
      <c r="I39" s="91">
        <f t="shared" ref="I39:M39" si="15">SUM(I40:I48)</f>
        <v>0</v>
      </c>
      <c r="J39" s="91">
        <f t="shared" si="15"/>
        <v>2325</v>
      </c>
      <c r="K39" s="91">
        <f t="shared" si="15"/>
        <v>0</v>
      </c>
      <c r="L39" s="91">
        <f t="shared" si="15"/>
        <v>1500</v>
      </c>
      <c r="M39" s="92">
        <f t="shared" si="15"/>
        <v>0</v>
      </c>
      <c r="N39" s="99">
        <f t="shared" si="11"/>
        <v>22350</v>
      </c>
      <c r="O39" s="100">
        <f t="shared" si="12"/>
        <v>0</v>
      </c>
      <c r="P39" s="98">
        <f t="shared" si="13"/>
        <v>22350</v>
      </c>
      <c r="Q39" s="38"/>
    </row>
    <row r="40" spans="1:17" x14ac:dyDescent="0.2">
      <c r="A40" s="37"/>
      <c r="B40" s="47" t="s">
        <v>53</v>
      </c>
      <c r="C40" s="2" t="s">
        <v>64</v>
      </c>
      <c r="D40" s="1">
        <v>2500</v>
      </c>
      <c r="E40" s="1"/>
      <c r="F40" s="20"/>
      <c r="G40" s="55"/>
      <c r="H40" s="29">
        <f>D40</f>
        <v>2500</v>
      </c>
      <c r="I40" s="5"/>
      <c r="J40" s="5"/>
      <c r="K40" s="5"/>
      <c r="L40" s="5"/>
      <c r="M40" s="6"/>
      <c r="N40" s="8">
        <f t="shared" si="11"/>
        <v>2500</v>
      </c>
      <c r="O40" s="21">
        <f t="shared" si="12"/>
        <v>0</v>
      </c>
      <c r="P40" s="48">
        <f t="shared" si="13"/>
        <v>2500</v>
      </c>
      <c r="Q40" s="38"/>
    </row>
    <row r="41" spans="1:17" x14ac:dyDescent="0.2">
      <c r="A41" s="37"/>
      <c r="B41" s="47" t="s">
        <v>53</v>
      </c>
      <c r="C41" s="2" t="s">
        <v>67</v>
      </c>
      <c r="D41" s="1">
        <v>6000</v>
      </c>
      <c r="E41" s="1"/>
      <c r="F41" s="20"/>
      <c r="G41" s="55"/>
      <c r="H41" s="29">
        <f>D41</f>
        <v>6000</v>
      </c>
      <c r="I41" s="5"/>
      <c r="J41" s="5"/>
      <c r="K41" s="5"/>
      <c r="L41" s="5"/>
      <c r="M41" s="6"/>
      <c r="N41" s="8">
        <f t="shared" si="11"/>
        <v>6000</v>
      </c>
      <c r="O41" s="21">
        <f t="shared" si="12"/>
        <v>0</v>
      </c>
      <c r="P41" s="48">
        <f t="shared" si="13"/>
        <v>6000</v>
      </c>
      <c r="Q41" s="38"/>
    </row>
    <row r="42" spans="1:17" x14ac:dyDescent="0.2">
      <c r="A42" s="37"/>
      <c r="B42" s="49" t="s">
        <v>83</v>
      </c>
      <c r="C42" s="2" t="s">
        <v>70</v>
      </c>
      <c r="D42" s="1">
        <f>45*10</f>
        <v>450</v>
      </c>
      <c r="E42" s="1"/>
      <c r="F42" s="20"/>
      <c r="G42" s="55"/>
      <c r="H42" s="29">
        <f>D42/2</f>
        <v>225</v>
      </c>
      <c r="I42" s="5"/>
      <c r="J42" s="30">
        <f>D42/2</f>
        <v>225</v>
      </c>
      <c r="K42" s="5"/>
      <c r="L42" s="5"/>
      <c r="M42" s="6"/>
      <c r="N42" s="8">
        <f t="shared" si="11"/>
        <v>450</v>
      </c>
      <c r="O42" s="21">
        <f t="shared" si="12"/>
        <v>0</v>
      </c>
      <c r="P42" s="48">
        <f t="shared" si="13"/>
        <v>450</v>
      </c>
      <c r="Q42" s="38"/>
    </row>
    <row r="43" spans="1:17" x14ac:dyDescent="0.2">
      <c r="A43" s="37"/>
      <c r="B43" s="47" t="s">
        <v>53</v>
      </c>
      <c r="C43" s="2" t="s">
        <v>68</v>
      </c>
      <c r="D43" s="1">
        <v>600</v>
      </c>
      <c r="E43" s="1"/>
      <c r="F43" s="20"/>
      <c r="G43" s="55"/>
      <c r="H43" s="9"/>
      <c r="I43" s="5"/>
      <c r="J43" s="30">
        <f>D43</f>
        <v>600</v>
      </c>
      <c r="K43" s="5"/>
      <c r="L43" s="5"/>
      <c r="M43" s="6"/>
      <c r="N43" s="8">
        <f t="shared" si="11"/>
        <v>600</v>
      </c>
      <c r="O43" s="21">
        <f t="shared" si="12"/>
        <v>0</v>
      </c>
      <c r="P43" s="48">
        <f t="shared" si="13"/>
        <v>600</v>
      </c>
      <c r="Q43" s="38"/>
    </row>
    <row r="44" spans="1:17" x14ac:dyDescent="0.2">
      <c r="A44" s="37"/>
      <c r="B44" s="47" t="s">
        <v>53</v>
      </c>
      <c r="C44" s="2" t="s">
        <v>78</v>
      </c>
      <c r="D44" s="1">
        <v>4500</v>
      </c>
      <c r="E44" s="1"/>
      <c r="F44" s="20"/>
      <c r="G44" s="55"/>
      <c r="H44" s="29">
        <f>D44</f>
        <v>4500</v>
      </c>
      <c r="I44" s="5"/>
      <c r="J44" s="5"/>
      <c r="K44" s="5"/>
      <c r="L44" s="5"/>
      <c r="M44" s="6"/>
      <c r="N44" s="8">
        <f t="shared" si="11"/>
        <v>4500</v>
      </c>
      <c r="O44" s="21">
        <f t="shared" si="12"/>
        <v>0</v>
      </c>
      <c r="P44" s="48">
        <f t="shared" si="13"/>
        <v>4500</v>
      </c>
      <c r="Q44" s="38"/>
    </row>
    <row r="45" spans="1:17" x14ac:dyDescent="0.2">
      <c r="A45" s="37"/>
      <c r="B45" s="47" t="s">
        <v>53</v>
      </c>
      <c r="C45" s="2" t="s">
        <v>69</v>
      </c>
      <c r="D45" s="1">
        <v>2000</v>
      </c>
      <c r="E45" s="1"/>
      <c r="F45" s="20"/>
      <c r="G45" s="55"/>
      <c r="H45" s="29">
        <f>D45</f>
        <v>2000</v>
      </c>
      <c r="I45" s="5"/>
      <c r="J45" s="5"/>
      <c r="K45" s="5"/>
      <c r="L45" s="5"/>
      <c r="M45" s="6"/>
      <c r="N45" s="8">
        <f t="shared" si="11"/>
        <v>2000</v>
      </c>
      <c r="O45" s="21">
        <f t="shared" si="12"/>
        <v>0</v>
      </c>
      <c r="P45" s="48">
        <f t="shared" si="13"/>
        <v>2000</v>
      </c>
      <c r="Q45" s="38"/>
    </row>
    <row r="46" spans="1:17" x14ac:dyDescent="0.2">
      <c r="A46" s="37"/>
      <c r="B46" s="47" t="s">
        <v>65</v>
      </c>
      <c r="C46" s="2" t="s">
        <v>82</v>
      </c>
      <c r="D46" s="1">
        <f>750*6</f>
        <v>4500</v>
      </c>
      <c r="E46" s="1"/>
      <c r="F46" s="20"/>
      <c r="G46" s="55"/>
      <c r="H46" s="29">
        <f>D46/3</f>
        <v>1500</v>
      </c>
      <c r="I46" s="5"/>
      <c r="J46" s="30">
        <f>D46/3</f>
        <v>1500</v>
      </c>
      <c r="K46" s="5"/>
      <c r="L46" s="30">
        <f>D46/3</f>
        <v>1500</v>
      </c>
      <c r="M46" s="6"/>
      <c r="N46" s="8">
        <f t="shared" si="11"/>
        <v>4500</v>
      </c>
      <c r="O46" s="21">
        <f t="shared" si="12"/>
        <v>0</v>
      </c>
      <c r="P46" s="48">
        <f t="shared" si="13"/>
        <v>4500</v>
      </c>
      <c r="Q46" s="38"/>
    </row>
    <row r="47" spans="1:17" x14ac:dyDescent="0.2">
      <c r="A47" s="37"/>
      <c r="B47" s="47" t="s">
        <v>53</v>
      </c>
      <c r="C47" s="2" t="s">
        <v>88</v>
      </c>
      <c r="D47" s="1">
        <v>1800</v>
      </c>
      <c r="E47" s="1"/>
      <c r="F47" s="20"/>
      <c r="G47" s="55"/>
      <c r="H47" s="29">
        <v>1800</v>
      </c>
      <c r="I47" s="5"/>
      <c r="J47" s="30"/>
      <c r="K47" s="5"/>
      <c r="L47" s="30"/>
      <c r="M47" s="6"/>
      <c r="N47" s="8"/>
      <c r="O47" s="21"/>
      <c r="P47" s="48"/>
      <c r="Q47" s="38"/>
    </row>
    <row r="48" spans="1:17" x14ac:dyDescent="0.2">
      <c r="A48" s="37"/>
      <c r="B48" s="43"/>
      <c r="C48" s="2"/>
      <c r="D48" s="1"/>
      <c r="E48" s="1"/>
      <c r="F48" s="20"/>
      <c r="G48" s="55"/>
      <c r="H48" s="9"/>
      <c r="I48" s="5"/>
      <c r="J48" s="5"/>
      <c r="K48" s="5"/>
      <c r="L48" s="5"/>
      <c r="M48" s="6"/>
      <c r="N48" s="8">
        <f t="shared" si="11"/>
        <v>0</v>
      </c>
      <c r="O48" s="21">
        <f t="shared" si="12"/>
        <v>0</v>
      </c>
      <c r="P48" s="48">
        <f t="shared" si="13"/>
        <v>0</v>
      </c>
      <c r="Q48" s="38"/>
    </row>
    <row r="49" spans="1:17" x14ac:dyDescent="0.2">
      <c r="A49" s="37"/>
      <c r="B49" s="75" t="s">
        <v>16</v>
      </c>
      <c r="C49" s="76" t="s">
        <v>1</v>
      </c>
      <c r="D49" s="77"/>
      <c r="E49" s="77">
        <f>SUM(E50:E54)</f>
        <v>22500</v>
      </c>
      <c r="F49" s="84"/>
      <c r="G49" s="55"/>
      <c r="H49" s="91">
        <f>SUM(H50:H54)</f>
        <v>15250</v>
      </c>
      <c r="I49" s="91">
        <f t="shared" ref="I49:M49" si="16">SUM(I50:I54)</f>
        <v>0</v>
      </c>
      <c r="J49" s="91">
        <f t="shared" si="16"/>
        <v>7250</v>
      </c>
      <c r="K49" s="91">
        <f t="shared" si="16"/>
        <v>0</v>
      </c>
      <c r="L49" s="91">
        <f t="shared" si="16"/>
        <v>0</v>
      </c>
      <c r="M49" s="92">
        <f t="shared" si="16"/>
        <v>0</v>
      </c>
      <c r="N49" s="99">
        <f t="shared" si="11"/>
        <v>22500</v>
      </c>
      <c r="O49" s="100">
        <f t="shared" si="12"/>
        <v>0</v>
      </c>
      <c r="P49" s="98">
        <f t="shared" si="13"/>
        <v>22500</v>
      </c>
      <c r="Q49" s="38"/>
    </row>
    <row r="50" spans="1:17" x14ac:dyDescent="0.2">
      <c r="A50" s="37"/>
      <c r="B50" s="47" t="s">
        <v>83</v>
      </c>
      <c r="C50" s="2" t="s">
        <v>40</v>
      </c>
      <c r="D50" s="1"/>
      <c r="E50" s="1">
        <v>12000</v>
      </c>
      <c r="F50" s="20"/>
      <c r="G50" s="55"/>
      <c r="H50" s="29">
        <f>E50/2</f>
        <v>6000</v>
      </c>
      <c r="I50" s="9"/>
      <c r="J50" s="30">
        <f>E50/2</f>
        <v>6000</v>
      </c>
      <c r="K50" s="5"/>
      <c r="L50" s="5"/>
      <c r="M50" s="6"/>
      <c r="N50" s="8">
        <f t="shared" si="11"/>
        <v>12000</v>
      </c>
      <c r="O50" s="21">
        <f t="shared" si="12"/>
        <v>0</v>
      </c>
      <c r="P50" s="48">
        <f t="shared" si="13"/>
        <v>12000</v>
      </c>
      <c r="Q50" s="38"/>
    </row>
    <row r="51" spans="1:17" x14ac:dyDescent="0.2">
      <c r="A51" s="37"/>
      <c r="B51" s="47" t="s">
        <v>53</v>
      </c>
      <c r="C51" s="2" t="s">
        <v>41</v>
      </c>
      <c r="D51" s="1"/>
      <c r="E51" s="1">
        <v>3000</v>
      </c>
      <c r="F51" s="20"/>
      <c r="G51" s="55"/>
      <c r="H51" s="29">
        <f>E51</f>
        <v>3000</v>
      </c>
      <c r="I51" s="5"/>
      <c r="J51" s="5"/>
      <c r="K51" s="5"/>
      <c r="L51" s="5"/>
      <c r="M51" s="6"/>
      <c r="N51" s="8">
        <f t="shared" si="11"/>
        <v>3000</v>
      </c>
      <c r="O51" s="21">
        <f t="shared" si="12"/>
        <v>0</v>
      </c>
      <c r="P51" s="48">
        <f t="shared" si="13"/>
        <v>3000</v>
      </c>
      <c r="Q51" s="38"/>
    </row>
    <row r="52" spans="1:17" x14ac:dyDescent="0.2">
      <c r="A52" s="37"/>
      <c r="B52" s="47" t="s">
        <v>83</v>
      </c>
      <c r="C52" s="2" t="s">
        <v>38</v>
      </c>
      <c r="D52" s="1"/>
      <c r="E52" s="1">
        <v>5000</v>
      </c>
      <c r="F52" s="20"/>
      <c r="G52" s="55"/>
      <c r="H52" s="29">
        <f>E52</f>
        <v>5000</v>
      </c>
      <c r="I52" s="5"/>
      <c r="J52" s="5"/>
      <c r="K52" s="5"/>
      <c r="L52" s="5"/>
      <c r="M52" s="6"/>
      <c r="N52" s="8">
        <f t="shared" si="11"/>
        <v>5000</v>
      </c>
      <c r="O52" s="21">
        <f t="shared" si="12"/>
        <v>0</v>
      </c>
      <c r="P52" s="48">
        <f t="shared" si="13"/>
        <v>5000</v>
      </c>
      <c r="Q52" s="38"/>
    </row>
    <row r="53" spans="1:17" x14ac:dyDescent="0.2">
      <c r="A53" s="37"/>
      <c r="B53" s="47" t="s">
        <v>83</v>
      </c>
      <c r="C53" s="2" t="s">
        <v>44</v>
      </c>
      <c r="D53" s="1"/>
      <c r="E53" s="1">
        <v>2500</v>
      </c>
      <c r="F53" s="20"/>
      <c r="G53" s="55"/>
      <c r="H53" s="29">
        <f>E53/2</f>
        <v>1250</v>
      </c>
      <c r="I53" s="5"/>
      <c r="J53" s="30">
        <f>E53/2</f>
        <v>1250</v>
      </c>
      <c r="K53" s="5"/>
      <c r="L53" s="5"/>
      <c r="M53" s="6"/>
      <c r="N53" s="8">
        <f t="shared" si="11"/>
        <v>2500</v>
      </c>
      <c r="O53" s="21">
        <f t="shared" si="12"/>
        <v>0</v>
      </c>
      <c r="P53" s="48">
        <f t="shared" si="13"/>
        <v>2500</v>
      </c>
      <c r="Q53" s="38"/>
    </row>
    <row r="54" spans="1:17" x14ac:dyDescent="0.2">
      <c r="A54" s="37"/>
      <c r="B54" s="50"/>
      <c r="C54" s="2"/>
      <c r="D54" s="1"/>
      <c r="E54" s="1"/>
      <c r="F54" s="20"/>
      <c r="G54" s="55"/>
      <c r="H54" s="9"/>
      <c r="I54" s="5"/>
      <c r="J54" s="5"/>
      <c r="K54" s="5"/>
      <c r="L54" s="5"/>
      <c r="M54" s="6"/>
      <c r="N54" s="8">
        <f t="shared" si="11"/>
        <v>0</v>
      </c>
      <c r="O54" s="21">
        <f t="shared" si="12"/>
        <v>0</v>
      </c>
      <c r="P54" s="48">
        <f t="shared" si="13"/>
        <v>0</v>
      </c>
      <c r="Q54" s="38"/>
    </row>
    <row r="55" spans="1:17" x14ac:dyDescent="0.2">
      <c r="A55" s="37"/>
      <c r="B55" s="75" t="s">
        <v>17</v>
      </c>
      <c r="C55" s="76" t="s">
        <v>1</v>
      </c>
      <c r="D55" s="77">
        <f>SUM(D56:D60)</f>
        <v>3850</v>
      </c>
      <c r="E55" s="77"/>
      <c r="F55" s="84"/>
      <c r="G55" s="55"/>
      <c r="H55" s="91">
        <f>SUM(H56:H60)</f>
        <v>2500</v>
      </c>
      <c r="I55" s="91">
        <f t="shared" ref="I55:M55" si="17">SUM(I56:I60)</f>
        <v>0</v>
      </c>
      <c r="J55" s="91">
        <f t="shared" si="17"/>
        <v>1000</v>
      </c>
      <c r="K55" s="91">
        <f t="shared" si="17"/>
        <v>0</v>
      </c>
      <c r="L55" s="91">
        <f t="shared" si="17"/>
        <v>350</v>
      </c>
      <c r="M55" s="92">
        <f t="shared" si="17"/>
        <v>0</v>
      </c>
      <c r="N55" s="99">
        <f t="shared" si="11"/>
        <v>3850</v>
      </c>
      <c r="O55" s="100">
        <f t="shared" si="12"/>
        <v>0</v>
      </c>
      <c r="P55" s="98">
        <f t="shared" si="13"/>
        <v>3850</v>
      </c>
      <c r="Q55" s="38"/>
    </row>
    <row r="56" spans="1:17" x14ac:dyDescent="0.2">
      <c r="A56" s="37"/>
      <c r="B56" s="47" t="s">
        <v>83</v>
      </c>
      <c r="C56" s="2" t="s">
        <v>42</v>
      </c>
      <c r="D56" s="1">
        <v>2000</v>
      </c>
      <c r="E56" s="1"/>
      <c r="F56" s="20"/>
      <c r="G56" s="55"/>
      <c r="H56" s="29">
        <f>D56/2</f>
        <v>1000</v>
      </c>
      <c r="I56" s="5"/>
      <c r="J56" s="30">
        <f>D56/2</f>
        <v>1000</v>
      </c>
      <c r="K56" s="5"/>
      <c r="L56" s="5"/>
      <c r="M56" s="6"/>
      <c r="N56" s="8">
        <f t="shared" si="11"/>
        <v>2000</v>
      </c>
      <c r="O56" s="21">
        <f t="shared" si="12"/>
        <v>0</v>
      </c>
      <c r="P56" s="48">
        <f t="shared" si="13"/>
        <v>2000</v>
      </c>
      <c r="Q56" s="38"/>
    </row>
    <row r="57" spans="1:17" x14ac:dyDescent="0.2">
      <c r="A57" s="37"/>
      <c r="B57" s="47" t="s">
        <v>53</v>
      </c>
      <c r="C57" s="2" t="s">
        <v>45</v>
      </c>
      <c r="D57" s="1">
        <v>1500</v>
      </c>
      <c r="E57" s="1"/>
      <c r="F57" s="20"/>
      <c r="G57" s="55"/>
      <c r="H57" s="29">
        <f>D57</f>
        <v>1500</v>
      </c>
      <c r="I57" s="5"/>
      <c r="J57" s="5"/>
      <c r="K57" s="5"/>
      <c r="L57" s="5"/>
      <c r="M57" s="6"/>
      <c r="N57" s="8">
        <f t="shared" si="11"/>
        <v>1500</v>
      </c>
      <c r="O57" s="21">
        <f t="shared" si="12"/>
        <v>0</v>
      </c>
      <c r="P57" s="48">
        <f t="shared" si="13"/>
        <v>1500</v>
      </c>
      <c r="Q57" s="38"/>
    </row>
    <row r="58" spans="1:17" x14ac:dyDescent="0.2">
      <c r="A58" s="37"/>
      <c r="B58" s="47" t="s">
        <v>83</v>
      </c>
      <c r="C58" s="2" t="s">
        <v>62</v>
      </c>
      <c r="D58" s="1">
        <v>350</v>
      </c>
      <c r="E58" s="1"/>
      <c r="F58" s="20"/>
      <c r="G58" s="55"/>
      <c r="H58" s="9"/>
      <c r="I58" s="5"/>
      <c r="J58" s="5"/>
      <c r="K58" s="5"/>
      <c r="L58" s="30">
        <f>D58</f>
        <v>350</v>
      </c>
      <c r="M58" s="6"/>
      <c r="N58" s="8">
        <f t="shared" si="11"/>
        <v>350</v>
      </c>
      <c r="O58" s="21">
        <f t="shared" si="12"/>
        <v>0</v>
      </c>
      <c r="P58" s="48">
        <f t="shared" si="13"/>
        <v>350</v>
      </c>
      <c r="Q58" s="38"/>
    </row>
    <row r="59" spans="1:17" x14ac:dyDescent="0.2">
      <c r="A59" s="37"/>
      <c r="B59" s="47"/>
      <c r="C59" s="2"/>
      <c r="D59" s="1"/>
      <c r="E59" s="1"/>
      <c r="F59" s="20"/>
      <c r="G59" s="55"/>
      <c r="H59" s="9"/>
      <c r="I59" s="5"/>
      <c r="J59" s="5"/>
      <c r="K59" s="5"/>
      <c r="L59" s="5"/>
      <c r="M59" s="6"/>
      <c r="N59" s="8"/>
      <c r="O59" s="21"/>
      <c r="P59" s="48"/>
      <c r="Q59" s="38"/>
    </row>
    <row r="60" spans="1:17" x14ac:dyDescent="0.2">
      <c r="A60" s="37"/>
      <c r="B60" s="43"/>
      <c r="C60" s="2"/>
      <c r="D60" s="1"/>
      <c r="E60" s="1"/>
      <c r="F60" s="20"/>
      <c r="G60" s="55"/>
      <c r="H60" s="9"/>
      <c r="I60" s="5"/>
      <c r="J60" s="5"/>
      <c r="K60" s="5"/>
      <c r="L60" s="5"/>
      <c r="M60" s="6"/>
      <c r="N60" s="8">
        <f t="shared" si="11"/>
        <v>0</v>
      </c>
      <c r="O60" s="21">
        <f t="shared" si="12"/>
        <v>0</v>
      </c>
      <c r="P60" s="48">
        <f t="shared" si="13"/>
        <v>0</v>
      </c>
      <c r="Q60" s="38"/>
    </row>
    <row r="61" spans="1:17" x14ac:dyDescent="0.2">
      <c r="A61" s="37"/>
      <c r="B61" s="75" t="s">
        <v>6</v>
      </c>
      <c r="C61" s="76" t="s">
        <v>1</v>
      </c>
      <c r="D61" s="77">
        <f>SUM(D62:D69)</f>
        <v>39100</v>
      </c>
      <c r="E61" s="77"/>
      <c r="F61" s="84"/>
      <c r="G61" s="55"/>
      <c r="H61" s="91">
        <f>SUM(H62:H69)</f>
        <v>27100</v>
      </c>
      <c r="I61" s="91">
        <f t="shared" ref="I61:M61" si="18">SUM(I62:I69)</f>
        <v>0</v>
      </c>
      <c r="J61" s="91">
        <f t="shared" si="18"/>
        <v>6000</v>
      </c>
      <c r="K61" s="91">
        <f t="shared" si="18"/>
        <v>0</v>
      </c>
      <c r="L61" s="91">
        <f t="shared" si="18"/>
        <v>6000</v>
      </c>
      <c r="M61" s="92">
        <f t="shared" si="18"/>
        <v>0</v>
      </c>
      <c r="N61" s="99">
        <f t="shared" si="11"/>
        <v>39100</v>
      </c>
      <c r="O61" s="100">
        <f t="shared" si="12"/>
        <v>0</v>
      </c>
      <c r="P61" s="98">
        <f t="shared" si="13"/>
        <v>39100</v>
      </c>
      <c r="Q61" s="38"/>
    </row>
    <row r="62" spans="1:17" x14ac:dyDescent="0.2">
      <c r="A62" s="37"/>
      <c r="B62" s="47" t="s">
        <v>53</v>
      </c>
      <c r="C62" s="2" t="s">
        <v>46</v>
      </c>
      <c r="D62" s="1">
        <v>4600</v>
      </c>
      <c r="E62" s="1"/>
      <c r="F62" s="20"/>
      <c r="G62" s="55"/>
      <c r="H62" s="29">
        <f>D62</f>
        <v>4600</v>
      </c>
      <c r="I62" s="5"/>
      <c r="J62" s="5"/>
      <c r="K62" s="5"/>
      <c r="L62" s="5"/>
      <c r="M62" s="6"/>
      <c r="N62" s="8">
        <f t="shared" si="11"/>
        <v>4600</v>
      </c>
      <c r="O62" s="21">
        <f t="shared" si="12"/>
        <v>0</v>
      </c>
      <c r="P62" s="48">
        <f t="shared" si="13"/>
        <v>4600</v>
      </c>
      <c r="Q62" s="38"/>
    </row>
    <row r="63" spans="1:17" x14ac:dyDescent="0.2">
      <c r="A63" s="37"/>
      <c r="B63" s="47" t="s">
        <v>53</v>
      </c>
      <c r="C63" s="2" t="s">
        <v>49</v>
      </c>
      <c r="D63" s="1">
        <f>1500*6</f>
        <v>9000</v>
      </c>
      <c r="E63" s="1"/>
      <c r="F63" s="20"/>
      <c r="G63" s="55"/>
      <c r="H63" s="29">
        <f>D63/3</f>
        <v>3000</v>
      </c>
      <c r="I63" s="5"/>
      <c r="J63" s="30">
        <f>D63/3</f>
        <v>3000</v>
      </c>
      <c r="K63" s="5"/>
      <c r="L63" s="30">
        <f>D63/3</f>
        <v>3000</v>
      </c>
      <c r="M63" s="6"/>
      <c r="N63" s="8">
        <f t="shared" si="11"/>
        <v>9000</v>
      </c>
      <c r="O63" s="21">
        <f t="shared" si="12"/>
        <v>0</v>
      </c>
      <c r="P63" s="48">
        <f t="shared" si="13"/>
        <v>9000</v>
      </c>
      <c r="Q63" s="38"/>
    </row>
    <row r="64" spans="1:17" x14ac:dyDescent="0.2">
      <c r="A64" s="37"/>
      <c r="B64" s="49" t="s">
        <v>83</v>
      </c>
      <c r="C64" s="2" t="s">
        <v>50</v>
      </c>
      <c r="D64" s="1">
        <f>500*6</f>
        <v>3000</v>
      </c>
      <c r="E64" s="1"/>
      <c r="F64" s="20"/>
      <c r="G64" s="55"/>
      <c r="H64" s="29">
        <f>D64/3</f>
        <v>1000</v>
      </c>
      <c r="I64" s="5"/>
      <c r="J64" s="30">
        <f>D64/3</f>
        <v>1000</v>
      </c>
      <c r="K64" s="5"/>
      <c r="L64" s="30">
        <f>D64/3</f>
        <v>1000</v>
      </c>
      <c r="M64" s="6"/>
      <c r="N64" s="8">
        <f>SUM(H64+J64+L64)</f>
        <v>3000</v>
      </c>
      <c r="O64" s="21">
        <f t="shared" si="12"/>
        <v>0</v>
      </c>
      <c r="P64" s="48">
        <f t="shared" si="13"/>
        <v>3000</v>
      </c>
      <c r="Q64" s="38"/>
    </row>
    <row r="65" spans="1:17" x14ac:dyDescent="0.2">
      <c r="A65" s="37"/>
      <c r="B65" s="47" t="s">
        <v>53</v>
      </c>
      <c r="C65" s="2" t="s">
        <v>51</v>
      </c>
      <c r="D65" s="1">
        <f>1000*6</f>
        <v>6000</v>
      </c>
      <c r="E65" s="1"/>
      <c r="F65" s="20"/>
      <c r="G65" s="55"/>
      <c r="H65" s="29">
        <f>D65/3</f>
        <v>2000</v>
      </c>
      <c r="I65" s="5"/>
      <c r="J65" s="30">
        <f>D65/3</f>
        <v>2000</v>
      </c>
      <c r="K65" s="5"/>
      <c r="L65" s="30">
        <f>D65/3</f>
        <v>2000</v>
      </c>
      <c r="M65" s="6"/>
      <c r="N65" s="8">
        <f t="shared" si="11"/>
        <v>6000</v>
      </c>
      <c r="O65" s="21">
        <f>SUM(I65+K65+M65)</f>
        <v>0</v>
      </c>
      <c r="P65" s="48">
        <f t="shared" si="13"/>
        <v>6000</v>
      </c>
      <c r="Q65" s="38"/>
    </row>
    <row r="66" spans="1:17" x14ac:dyDescent="0.2">
      <c r="A66" s="37"/>
      <c r="B66" s="47" t="s">
        <v>53</v>
      </c>
      <c r="C66" s="2" t="s">
        <v>47</v>
      </c>
      <c r="D66" s="1">
        <v>8000</v>
      </c>
      <c r="E66" s="1"/>
      <c r="F66" s="20"/>
      <c r="G66" s="55"/>
      <c r="H66" s="29">
        <f>D66</f>
        <v>8000</v>
      </c>
      <c r="I66" s="5"/>
      <c r="J66" s="5"/>
      <c r="K66" s="5"/>
      <c r="L66" s="5"/>
      <c r="M66" s="6"/>
      <c r="N66" s="8">
        <f t="shared" si="11"/>
        <v>8000</v>
      </c>
      <c r="O66" s="21">
        <f t="shared" si="12"/>
        <v>0</v>
      </c>
      <c r="P66" s="48">
        <f t="shared" si="13"/>
        <v>8000</v>
      </c>
      <c r="Q66" s="38"/>
    </row>
    <row r="67" spans="1:17" x14ac:dyDescent="0.2">
      <c r="A67" s="37"/>
      <c r="B67" s="47" t="s">
        <v>53</v>
      </c>
      <c r="C67" s="2" t="s">
        <v>48</v>
      </c>
      <c r="D67" s="1">
        <v>5000</v>
      </c>
      <c r="E67" s="1"/>
      <c r="F67" s="20"/>
      <c r="G67" s="55"/>
      <c r="H67" s="29">
        <f>D67</f>
        <v>5000</v>
      </c>
      <c r="I67" s="5"/>
      <c r="J67" s="5"/>
      <c r="K67" s="5"/>
      <c r="L67" s="5"/>
      <c r="M67" s="6"/>
      <c r="N67" s="8">
        <f t="shared" si="11"/>
        <v>5000</v>
      </c>
      <c r="O67" s="21">
        <f t="shared" si="12"/>
        <v>0</v>
      </c>
      <c r="P67" s="48">
        <f t="shared" si="13"/>
        <v>5000</v>
      </c>
      <c r="Q67" s="38"/>
    </row>
    <row r="68" spans="1:17" x14ac:dyDescent="0.2">
      <c r="A68" s="37"/>
      <c r="B68" s="47" t="s">
        <v>53</v>
      </c>
      <c r="C68" s="2" t="s">
        <v>63</v>
      </c>
      <c r="D68" s="1">
        <v>3500</v>
      </c>
      <c r="E68" s="1"/>
      <c r="F68" s="20"/>
      <c r="G68" s="55"/>
      <c r="H68" s="29">
        <f>D68</f>
        <v>3500</v>
      </c>
      <c r="I68" s="5"/>
      <c r="J68" s="5"/>
      <c r="K68" s="5"/>
      <c r="L68" s="5"/>
      <c r="M68" s="6"/>
      <c r="N68" s="8">
        <f t="shared" si="11"/>
        <v>3500</v>
      </c>
      <c r="O68" s="21">
        <f t="shared" si="12"/>
        <v>0</v>
      </c>
      <c r="P68" s="48">
        <f t="shared" si="13"/>
        <v>3500</v>
      </c>
      <c r="Q68" s="38"/>
    </row>
    <row r="69" spans="1:17" x14ac:dyDescent="0.2">
      <c r="A69" s="37"/>
      <c r="B69" s="50"/>
      <c r="C69" s="2"/>
      <c r="D69" s="1"/>
      <c r="E69" s="1"/>
      <c r="F69" s="20"/>
      <c r="G69" s="55"/>
      <c r="H69" s="9"/>
      <c r="I69" s="5"/>
      <c r="J69" s="5"/>
      <c r="K69" s="5"/>
      <c r="L69" s="5"/>
      <c r="M69" s="6"/>
      <c r="N69" s="8">
        <f t="shared" si="11"/>
        <v>0</v>
      </c>
      <c r="O69" s="21">
        <f t="shared" si="12"/>
        <v>0</v>
      </c>
      <c r="P69" s="48">
        <f t="shared" si="13"/>
        <v>0</v>
      </c>
      <c r="Q69" s="38"/>
    </row>
    <row r="70" spans="1:17" x14ac:dyDescent="0.2">
      <c r="A70" s="37"/>
      <c r="B70" s="75" t="s">
        <v>5</v>
      </c>
      <c r="C70" s="76" t="s">
        <v>7</v>
      </c>
      <c r="D70" s="77">
        <f>SUM(D71:D75)</f>
        <v>20820</v>
      </c>
      <c r="E70" s="77"/>
      <c r="F70" s="84"/>
      <c r="G70" s="55"/>
      <c r="H70" s="91">
        <f>SUM(H71:H75)</f>
        <v>8720</v>
      </c>
      <c r="I70" s="91">
        <f t="shared" ref="I70:M70" si="19">SUM(I71:I75)</f>
        <v>0</v>
      </c>
      <c r="J70" s="91">
        <f t="shared" si="19"/>
        <v>10540</v>
      </c>
      <c r="K70" s="91">
        <f t="shared" si="19"/>
        <v>0</v>
      </c>
      <c r="L70" s="91">
        <f t="shared" si="19"/>
        <v>1560</v>
      </c>
      <c r="M70" s="92">
        <f t="shared" si="19"/>
        <v>0</v>
      </c>
      <c r="N70" s="99">
        <f t="shared" si="11"/>
        <v>20820</v>
      </c>
      <c r="O70" s="100">
        <f t="shared" si="12"/>
        <v>0</v>
      </c>
      <c r="P70" s="98">
        <f t="shared" si="13"/>
        <v>20820</v>
      </c>
      <c r="Q70" s="38"/>
    </row>
    <row r="71" spans="1:17" x14ac:dyDescent="0.2">
      <c r="A71" s="37"/>
      <c r="B71" s="47" t="s">
        <v>84</v>
      </c>
      <c r="C71" s="2" t="s">
        <v>89</v>
      </c>
      <c r="D71" s="1">
        <f>1200*6</f>
        <v>7200</v>
      </c>
      <c r="E71" s="1"/>
      <c r="F71" s="20"/>
      <c r="G71" s="55"/>
      <c r="H71" s="9">
        <v>2000</v>
      </c>
      <c r="I71" s="5"/>
      <c r="J71" s="5">
        <v>5000</v>
      </c>
      <c r="K71" s="5"/>
      <c r="L71" s="5">
        <v>200</v>
      </c>
      <c r="M71" s="6"/>
      <c r="N71" s="8">
        <f t="shared" si="11"/>
        <v>7200</v>
      </c>
      <c r="O71" s="21">
        <f t="shared" si="12"/>
        <v>0</v>
      </c>
      <c r="P71" s="48">
        <f t="shared" si="13"/>
        <v>7200</v>
      </c>
      <c r="Q71" s="38"/>
    </row>
    <row r="72" spans="1:17" x14ac:dyDescent="0.2">
      <c r="A72" s="37"/>
      <c r="B72" s="47" t="s">
        <v>84</v>
      </c>
      <c r="C72" s="2" t="s">
        <v>90</v>
      </c>
      <c r="D72" s="1">
        <f>250*2*5*3</f>
        <v>7500</v>
      </c>
      <c r="E72" s="1"/>
      <c r="F72" s="20"/>
      <c r="G72" s="55"/>
      <c r="H72" s="9">
        <f>500*8</f>
        <v>4000</v>
      </c>
      <c r="I72" s="5"/>
      <c r="J72" s="5">
        <f>500*7</f>
        <v>3500</v>
      </c>
      <c r="K72" s="5"/>
      <c r="L72" s="5"/>
      <c r="M72" s="6"/>
      <c r="N72" s="8">
        <f>SUM(H72+J72+L72)</f>
        <v>7500</v>
      </c>
      <c r="O72" s="21">
        <f t="shared" si="12"/>
        <v>0</v>
      </c>
      <c r="P72" s="48">
        <f t="shared" si="13"/>
        <v>7500</v>
      </c>
      <c r="Q72" s="38"/>
    </row>
    <row r="73" spans="1:17" x14ac:dyDescent="0.2">
      <c r="A73" s="37"/>
      <c r="B73" s="47" t="s">
        <v>65</v>
      </c>
      <c r="C73" s="2" t="s">
        <v>52</v>
      </c>
      <c r="D73" s="1">
        <f>((170*2)*9)*2</f>
        <v>6120</v>
      </c>
      <c r="E73" s="1"/>
      <c r="F73" s="20"/>
      <c r="G73" s="55"/>
      <c r="H73" s="9">
        <f>340*8</f>
        <v>2720</v>
      </c>
      <c r="I73" s="5"/>
      <c r="J73" s="5">
        <f>340*6</f>
        <v>2040</v>
      </c>
      <c r="K73" s="5"/>
      <c r="L73" s="5">
        <f>340*4</f>
        <v>1360</v>
      </c>
      <c r="M73" s="6"/>
      <c r="N73" s="8">
        <f>SUM(H73+J73+L73)</f>
        <v>6120</v>
      </c>
      <c r="O73" s="21">
        <f t="shared" si="12"/>
        <v>0</v>
      </c>
      <c r="P73" s="48">
        <f t="shared" si="13"/>
        <v>6120</v>
      </c>
      <c r="Q73" s="38"/>
    </row>
    <row r="74" spans="1:17" x14ac:dyDescent="0.2">
      <c r="A74" s="37"/>
      <c r="B74" s="43"/>
      <c r="C74" s="2"/>
      <c r="D74" s="1"/>
      <c r="E74" s="1"/>
      <c r="F74" s="20"/>
      <c r="G74" s="55"/>
      <c r="H74" s="9"/>
      <c r="I74" s="5"/>
      <c r="J74" s="5"/>
      <c r="K74" s="5"/>
      <c r="L74" s="5"/>
      <c r="M74" s="6"/>
      <c r="N74" s="8">
        <f t="shared" si="11"/>
        <v>0</v>
      </c>
      <c r="O74" s="21">
        <f t="shared" si="12"/>
        <v>0</v>
      </c>
      <c r="P74" s="48">
        <f t="shared" si="13"/>
        <v>0</v>
      </c>
      <c r="Q74" s="38"/>
    </row>
    <row r="75" spans="1:17" x14ac:dyDescent="0.2">
      <c r="A75" s="37"/>
      <c r="B75" s="43"/>
      <c r="C75" s="2"/>
      <c r="D75" s="1"/>
      <c r="E75" s="1"/>
      <c r="F75" s="20"/>
      <c r="G75" s="55"/>
      <c r="H75" s="9"/>
      <c r="I75" s="5"/>
      <c r="J75" s="5"/>
      <c r="K75" s="5"/>
      <c r="L75" s="5"/>
      <c r="M75" s="6"/>
      <c r="N75" s="8">
        <f t="shared" si="11"/>
        <v>0</v>
      </c>
      <c r="O75" s="21">
        <f t="shared" si="12"/>
        <v>0</v>
      </c>
      <c r="P75" s="48">
        <f t="shared" si="13"/>
        <v>0</v>
      </c>
      <c r="Q75" s="38"/>
    </row>
    <row r="76" spans="1:17" x14ac:dyDescent="0.2">
      <c r="A76" s="37"/>
      <c r="B76" s="75" t="s">
        <v>18</v>
      </c>
      <c r="C76" s="76" t="s">
        <v>1</v>
      </c>
      <c r="D76" s="77">
        <f>SUM(D77:D85)</f>
        <v>30500</v>
      </c>
      <c r="E76" s="77"/>
      <c r="F76" s="84"/>
      <c r="G76" s="55"/>
      <c r="H76" s="91">
        <f>SUM(H77:H85)</f>
        <v>11500</v>
      </c>
      <c r="I76" s="91">
        <f t="shared" ref="I76:M76" si="20">SUM(I77:I85)</f>
        <v>0</v>
      </c>
      <c r="J76" s="91">
        <f t="shared" si="20"/>
        <v>14000</v>
      </c>
      <c r="K76" s="91">
        <f t="shared" si="20"/>
        <v>0</v>
      </c>
      <c r="L76" s="91">
        <f t="shared" si="20"/>
        <v>5000</v>
      </c>
      <c r="M76" s="92">
        <f t="shared" si="20"/>
        <v>0</v>
      </c>
      <c r="N76" s="99">
        <f t="shared" si="11"/>
        <v>30500</v>
      </c>
      <c r="O76" s="100">
        <f t="shared" si="12"/>
        <v>0</v>
      </c>
      <c r="P76" s="98">
        <f t="shared" si="13"/>
        <v>30500</v>
      </c>
      <c r="Q76" s="38"/>
    </row>
    <row r="77" spans="1:17" x14ac:dyDescent="0.2">
      <c r="A77" s="37"/>
      <c r="B77" s="47" t="s">
        <v>53</v>
      </c>
      <c r="C77" s="2" t="s">
        <v>54</v>
      </c>
      <c r="D77" s="1">
        <v>5000</v>
      </c>
      <c r="E77" s="1"/>
      <c r="F77" s="20"/>
      <c r="G77" s="55"/>
      <c r="H77" s="9">
        <v>5000</v>
      </c>
      <c r="I77" s="5"/>
      <c r="J77" s="5"/>
      <c r="K77" s="5"/>
      <c r="L77" s="5"/>
      <c r="M77" s="6"/>
      <c r="N77" s="8">
        <f t="shared" si="11"/>
        <v>5000</v>
      </c>
      <c r="O77" s="21">
        <f t="shared" si="12"/>
        <v>0</v>
      </c>
      <c r="P77" s="48">
        <f t="shared" si="13"/>
        <v>5000</v>
      </c>
      <c r="Q77" s="38"/>
    </row>
    <row r="78" spans="1:17" x14ac:dyDescent="0.2">
      <c r="A78" s="37"/>
      <c r="B78" s="47" t="s">
        <v>53</v>
      </c>
      <c r="C78" s="2" t="s">
        <v>55</v>
      </c>
      <c r="D78" s="1">
        <v>2000</v>
      </c>
      <c r="E78" s="1"/>
      <c r="F78" s="20"/>
      <c r="G78" s="55"/>
      <c r="H78" s="9">
        <v>2000</v>
      </c>
      <c r="I78" s="5"/>
      <c r="J78" s="5"/>
      <c r="K78" s="5"/>
      <c r="L78" s="5"/>
      <c r="M78" s="6"/>
      <c r="N78" s="8">
        <f t="shared" si="11"/>
        <v>2000</v>
      </c>
      <c r="O78" s="21">
        <f t="shared" si="12"/>
        <v>0</v>
      </c>
      <c r="P78" s="48">
        <f t="shared" si="13"/>
        <v>2000</v>
      </c>
      <c r="Q78" s="38"/>
    </row>
    <row r="79" spans="1:17" x14ac:dyDescent="0.2">
      <c r="A79" s="37"/>
      <c r="B79" s="47" t="s">
        <v>53</v>
      </c>
      <c r="C79" s="2" t="s">
        <v>57</v>
      </c>
      <c r="D79" s="1">
        <v>4500</v>
      </c>
      <c r="E79" s="1"/>
      <c r="F79" s="20"/>
      <c r="G79" s="55"/>
      <c r="H79" s="9">
        <v>4500</v>
      </c>
      <c r="I79" s="5"/>
      <c r="J79" s="5"/>
      <c r="K79" s="5"/>
      <c r="L79" s="5"/>
      <c r="M79" s="6"/>
      <c r="N79" s="8">
        <f t="shared" si="11"/>
        <v>4500</v>
      </c>
      <c r="O79" s="21">
        <f t="shared" si="12"/>
        <v>0</v>
      </c>
      <c r="P79" s="48">
        <f t="shared" si="13"/>
        <v>4500</v>
      </c>
      <c r="Q79" s="38"/>
    </row>
    <row r="80" spans="1:17" x14ac:dyDescent="0.2">
      <c r="A80" s="37"/>
      <c r="B80" s="47" t="s">
        <v>53</v>
      </c>
      <c r="C80" s="2" t="s">
        <v>58</v>
      </c>
      <c r="D80" s="1">
        <v>6000</v>
      </c>
      <c r="E80" s="1"/>
      <c r="F80" s="20"/>
      <c r="G80" s="55"/>
      <c r="H80" s="9"/>
      <c r="I80" s="5"/>
      <c r="J80" s="5">
        <v>6000</v>
      </c>
      <c r="K80" s="5"/>
      <c r="L80" s="5"/>
      <c r="M80" s="6"/>
      <c r="N80" s="8">
        <f t="shared" si="11"/>
        <v>6000</v>
      </c>
      <c r="O80" s="21">
        <f t="shared" si="12"/>
        <v>0</v>
      </c>
      <c r="P80" s="48">
        <f t="shared" si="13"/>
        <v>6000</v>
      </c>
      <c r="Q80" s="38"/>
    </row>
    <row r="81" spans="1:32" x14ac:dyDescent="0.2">
      <c r="A81" s="37"/>
      <c r="B81" s="47" t="s">
        <v>53</v>
      </c>
      <c r="C81" s="2" t="s">
        <v>59</v>
      </c>
      <c r="D81" s="1">
        <v>6000</v>
      </c>
      <c r="E81" s="1"/>
      <c r="F81" s="20"/>
      <c r="G81" s="55"/>
      <c r="H81" s="9"/>
      <c r="I81" s="5"/>
      <c r="J81" s="5">
        <v>6000</v>
      </c>
      <c r="K81" s="5"/>
      <c r="L81" s="5"/>
      <c r="M81" s="6"/>
      <c r="N81" s="8">
        <f t="shared" si="11"/>
        <v>6000</v>
      </c>
      <c r="O81" s="21">
        <f t="shared" si="12"/>
        <v>0</v>
      </c>
      <c r="P81" s="48">
        <f t="shared" si="13"/>
        <v>6000</v>
      </c>
      <c r="Q81" s="38"/>
    </row>
    <row r="82" spans="1:32" x14ac:dyDescent="0.2">
      <c r="A82" s="37"/>
      <c r="B82" s="47" t="s">
        <v>53</v>
      </c>
      <c r="C82" s="2" t="s">
        <v>60</v>
      </c>
      <c r="D82" s="1">
        <v>2000</v>
      </c>
      <c r="E82" s="1"/>
      <c r="F82" s="20"/>
      <c r="G82" s="55"/>
      <c r="H82" s="9"/>
      <c r="I82" s="5"/>
      <c r="J82" s="5">
        <v>2000</v>
      </c>
      <c r="K82" s="5"/>
      <c r="L82" s="5"/>
      <c r="M82" s="6"/>
      <c r="N82" s="8">
        <f t="shared" si="11"/>
        <v>2000</v>
      </c>
      <c r="O82" s="21">
        <f t="shared" si="12"/>
        <v>0</v>
      </c>
      <c r="P82" s="48">
        <f t="shared" si="13"/>
        <v>2000</v>
      </c>
      <c r="Q82" s="38"/>
    </row>
    <row r="83" spans="1:32" x14ac:dyDescent="0.2">
      <c r="A83" s="37"/>
      <c r="B83" s="47" t="s">
        <v>53</v>
      </c>
      <c r="C83" s="2" t="s">
        <v>61</v>
      </c>
      <c r="D83" s="1">
        <v>2000</v>
      </c>
      <c r="E83" s="1"/>
      <c r="F83" s="20"/>
      <c r="G83" s="55"/>
      <c r="H83" s="9"/>
      <c r="I83" s="5"/>
      <c r="J83" s="5"/>
      <c r="K83" s="5"/>
      <c r="L83" s="5">
        <v>2000</v>
      </c>
      <c r="M83" s="6"/>
      <c r="N83" s="8">
        <f t="shared" si="11"/>
        <v>2000</v>
      </c>
      <c r="O83" s="21">
        <f t="shared" si="12"/>
        <v>0</v>
      </c>
      <c r="P83" s="48">
        <f t="shared" si="13"/>
        <v>2000</v>
      </c>
      <c r="Q83" s="38"/>
    </row>
    <row r="84" spans="1:32" x14ac:dyDescent="0.2">
      <c r="A84" s="37"/>
      <c r="B84" s="47" t="s">
        <v>53</v>
      </c>
      <c r="C84" s="2" t="s">
        <v>56</v>
      </c>
      <c r="D84" s="1">
        <v>3000</v>
      </c>
      <c r="E84" s="1"/>
      <c r="F84" s="20"/>
      <c r="G84" s="55"/>
      <c r="H84" s="9"/>
      <c r="I84" s="5"/>
      <c r="J84" s="5"/>
      <c r="K84" s="5"/>
      <c r="L84" s="5">
        <v>3000</v>
      </c>
      <c r="M84" s="6"/>
      <c r="N84" s="8">
        <f t="shared" si="11"/>
        <v>3000</v>
      </c>
      <c r="O84" s="21">
        <f t="shared" si="12"/>
        <v>0</v>
      </c>
      <c r="P84" s="48">
        <f t="shared" si="13"/>
        <v>3000</v>
      </c>
      <c r="Q84" s="38"/>
    </row>
    <row r="85" spans="1:32" x14ac:dyDescent="0.2">
      <c r="A85" s="37"/>
      <c r="B85" s="50"/>
      <c r="C85" s="2"/>
      <c r="D85" s="1"/>
      <c r="E85" s="1"/>
      <c r="F85" s="20"/>
      <c r="G85" s="55"/>
      <c r="H85" s="9"/>
      <c r="I85" s="5"/>
      <c r="J85" s="5"/>
      <c r="K85" s="5"/>
      <c r="L85" s="5"/>
      <c r="M85" s="6"/>
      <c r="N85" s="8">
        <f t="shared" si="11"/>
        <v>0</v>
      </c>
      <c r="O85" s="21">
        <f t="shared" si="12"/>
        <v>0</v>
      </c>
      <c r="P85" s="48">
        <f t="shared" si="13"/>
        <v>0</v>
      </c>
      <c r="Q85" s="38"/>
    </row>
    <row r="86" spans="1:32" x14ac:dyDescent="0.2">
      <c r="A86" s="37"/>
      <c r="B86" s="75" t="s">
        <v>8</v>
      </c>
      <c r="C86" s="76" t="s">
        <v>1</v>
      </c>
      <c r="D86" s="77">
        <f>SUM(D87:D90)</f>
        <v>2300</v>
      </c>
      <c r="E86" s="77"/>
      <c r="F86" s="84"/>
      <c r="G86" s="55"/>
      <c r="H86" s="91">
        <f>SUM(H87:H90)</f>
        <v>2300</v>
      </c>
      <c r="I86" s="91">
        <f t="shared" ref="I86:M86" si="21">SUM(I87:I90)</f>
        <v>0</v>
      </c>
      <c r="J86" s="91">
        <f t="shared" si="21"/>
        <v>0</v>
      </c>
      <c r="K86" s="91">
        <f t="shared" si="21"/>
        <v>0</v>
      </c>
      <c r="L86" s="91">
        <f t="shared" si="21"/>
        <v>0</v>
      </c>
      <c r="M86" s="92">
        <f t="shared" si="21"/>
        <v>0</v>
      </c>
      <c r="N86" s="99">
        <f t="shared" si="11"/>
        <v>2300</v>
      </c>
      <c r="O86" s="100">
        <f t="shared" si="12"/>
        <v>0</v>
      </c>
      <c r="P86" s="98">
        <f t="shared" si="13"/>
        <v>2300</v>
      </c>
      <c r="Q86" s="38"/>
    </row>
    <row r="87" spans="1:32" x14ac:dyDescent="0.2">
      <c r="A87" s="37"/>
      <c r="B87" s="47" t="s">
        <v>53</v>
      </c>
      <c r="C87" s="2" t="s">
        <v>76</v>
      </c>
      <c r="D87" s="1">
        <v>1800</v>
      </c>
      <c r="E87" s="1"/>
      <c r="F87" s="20"/>
      <c r="G87" s="55"/>
      <c r="H87" s="9">
        <v>1800</v>
      </c>
      <c r="I87" s="5"/>
      <c r="J87" s="5"/>
      <c r="K87" s="5"/>
      <c r="L87" s="5"/>
      <c r="M87" s="6"/>
      <c r="N87" s="8">
        <f t="shared" si="11"/>
        <v>1800</v>
      </c>
      <c r="O87" s="21">
        <f t="shared" si="12"/>
        <v>0</v>
      </c>
      <c r="P87" s="48">
        <f t="shared" si="13"/>
        <v>1800</v>
      </c>
      <c r="Q87" s="38"/>
    </row>
    <row r="88" spans="1:32" x14ac:dyDescent="0.2">
      <c r="A88" s="37"/>
      <c r="B88" s="47" t="s">
        <v>53</v>
      </c>
      <c r="C88" s="2" t="s">
        <v>77</v>
      </c>
      <c r="D88" s="1">
        <v>500</v>
      </c>
      <c r="E88" s="1"/>
      <c r="F88" s="20"/>
      <c r="G88" s="55"/>
      <c r="H88" s="9">
        <v>500</v>
      </c>
      <c r="I88" s="5"/>
      <c r="J88" s="5"/>
      <c r="K88" s="5"/>
      <c r="L88" s="5"/>
      <c r="M88" s="6"/>
      <c r="N88" s="8">
        <f t="shared" si="11"/>
        <v>500</v>
      </c>
      <c r="O88" s="21">
        <f t="shared" si="12"/>
        <v>0</v>
      </c>
      <c r="P88" s="48">
        <f t="shared" si="13"/>
        <v>500</v>
      </c>
      <c r="Q88" s="38"/>
    </row>
    <row r="89" spans="1:32" x14ac:dyDescent="0.2">
      <c r="A89" s="37"/>
      <c r="B89" s="50"/>
      <c r="C89" s="2"/>
      <c r="D89" s="1"/>
      <c r="E89" s="1"/>
      <c r="F89" s="20"/>
      <c r="G89" s="55"/>
      <c r="H89" s="9"/>
      <c r="I89" s="5"/>
      <c r="J89" s="5"/>
      <c r="K89" s="5"/>
      <c r="L89" s="5"/>
      <c r="M89" s="6"/>
      <c r="N89" s="8">
        <f t="shared" si="11"/>
        <v>0</v>
      </c>
      <c r="O89" s="21">
        <f t="shared" si="12"/>
        <v>0</v>
      </c>
      <c r="P89" s="48">
        <f t="shared" si="13"/>
        <v>0</v>
      </c>
      <c r="Q89" s="38"/>
    </row>
    <row r="90" spans="1:32" ht="17" thickBot="1" x14ac:dyDescent="0.25">
      <c r="A90" s="37"/>
      <c r="B90" s="51"/>
      <c r="C90" s="12"/>
      <c r="D90" s="13"/>
      <c r="E90" s="13"/>
      <c r="F90" s="25"/>
      <c r="G90" s="55"/>
      <c r="H90" s="14"/>
      <c r="I90" s="15"/>
      <c r="J90" s="15"/>
      <c r="K90" s="15"/>
      <c r="L90" s="15"/>
      <c r="M90" s="16"/>
      <c r="N90" s="19">
        <f>SUM(H90+J90+L90)</f>
        <v>0</v>
      </c>
      <c r="O90" s="26">
        <f t="shared" si="12"/>
        <v>0</v>
      </c>
      <c r="P90" s="48">
        <f t="shared" si="13"/>
        <v>0</v>
      </c>
      <c r="Q90" s="38"/>
    </row>
    <row r="91" spans="1:32" s="59" customFormat="1" ht="23" customHeight="1" x14ac:dyDescent="0.2">
      <c r="A91" s="56"/>
      <c r="B91" s="101"/>
      <c r="C91" s="101" t="s">
        <v>1</v>
      </c>
      <c r="D91" s="102">
        <f>SUM(D27+D33+D39+D55+D61+D70+D76+D86)</f>
        <v>146951</v>
      </c>
      <c r="E91" s="102">
        <f>E49</f>
        <v>22500</v>
      </c>
      <c r="F91" s="103">
        <f>SUM(D91+E91)</f>
        <v>169451</v>
      </c>
      <c r="G91" s="104"/>
      <c r="H91" s="105">
        <f>SUM(H27+H33+H39+H49+H55+H61+H70+H76+H86)</f>
        <v>109372.4</v>
      </c>
      <c r="I91" s="105">
        <f t="shared" ref="I91:O91" si="22">SUM(I27+I33+I39+I49+I55+I61+I70+I76+I86)</f>
        <v>0</v>
      </c>
      <c r="J91" s="105">
        <f t="shared" si="22"/>
        <v>43391.8</v>
      </c>
      <c r="K91" s="105">
        <f>SUM(K27+K33+K39+K49+K55+K61+K70+K76+K86)</f>
        <v>0</v>
      </c>
      <c r="L91" s="105">
        <f t="shared" si="22"/>
        <v>16686.8</v>
      </c>
      <c r="M91" s="106">
        <f t="shared" si="22"/>
        <v>0</v>
      </c>
      <c r="N91" s="107">
        <f t="shared" si="22"/>
        <v>169451</v>
      </c>
      <c r="O91" s="108">
        <f t="shared" si="22"/>
        <v>0</v>
      </c>
      <c r="P91" s="109">
        <f>SUM(N91-O91)</f>
        <v>169451</v>
      </c>
      <c r="Q91" s="57"/>
      <c r="R91" s="58"/>
      <c r="S91" s="58"/>
      <c r="T91" s="58"/>
      <c r="U91" s="58"/>
      <c r="V91" s="58"/>
      <c r="W91" s="58"/>
      <c r="X91" s="58"/>
      <c r="Y91" s="58"/>
      <c r="Z91" s="58"/>
      <c r="AA91" s="58"/>
      <c r="AB91" s="58"/>
      <c r="AC91" s="58"/>
      <c r="AD91" s="58"/>
      <c r="AE91" s="58"/>
      <c r="AF91" s="58"/>
    </row>
    <row r="92" spans="1:32" s="59" customFormat="1" ht="23" customHeight="1" x14ac:dyDescent="0.2">
      <c r="A92" s="56"/>
      <c r="B92" s="121"/>
      <c r="C92" s="121" t="s">
        <v>13</v>
      </c>
      <c r="D92" s="122">
        <f>SUM(D25-D91)</f>
        <v>0</v>
      </c>
      <c r="E92" s="122">
        <f>SUM(E25-E91)</f>
        <v>0</v>
      </c>
      <c r="F92" s="123">
        <f>SUM(D92+E92)</f>
        <v>0</v>
      </c>
      <c r="G92" s="124"/>
      <c r="H92" s="125">
        <f>SUM(H25-H91)</f>
        <v>50328.600000000006</v>
      </c>
      <c r="I92" s="126">
        <f t="shared" ref="I92:M92" si="23">SUM(I25-I91)</f>
        <v>0</v>
      </c>
      <c r="J92" s="126">
        <f t="shared" si="23"/>
        <v>-34891.800000000003</v>
      </c>
      <c r="K92" s="126">
        <f t="shared" si="23"/>
        <v>0</v>
      </c>
      <c r="L92" s="126">
        <f t="shared" si="23"/>
        <v>-15436.8</v>
      </c>
      <c r="M92" s="127">
        <f t="shared" si="23"/>
        <v>0</v>
      </c>
      <c r="N92" s="128">
        <f t="shared" ref="N92" si="24">SUM(N25-N91)</f>
        <v>0</v>
      </c>
      <c r="O92" s="128">
        <f t="shared" ref="O92" si="25">SUM(O25-O91)</f>
        <v>0</v>
      </c>
      <c r="P92" s="110"/>
      <c r="Q92" s="58"/>
      <c r="R92" s="58"/>
      <c r="S92" s="58"/>
      <c r="T92" s="58"/>
      <c r="U92" s="58"/>
      <c r="V92" s="58"/>
      <c r="W92" s="58"/>
      <c r="X92" s="58"/>
      <c r="Y92" s="58"/>
      <c r="Z92" s="58"/>
      <c r="AA92" s="58"/>
      <c r="AB92" s="58"/>
      <c r="AC92" s="58"/>
      <c r="AD92" s="58"/>
      <c r="AE92" s="58"/>
      <c r="AF92" s="58"/>
    </row>
    <row r="93" spans="1:32" ht="25" customHeight="1" x14ac:dyDescent="0.2">
      <c r="A93" s="35"/>
      <c r="D93" s="52"/>
      <c r="E93" s="52"/>
      <c r="F93" s="159" t="s">
        <v>29</v>
      </c>
      <c r="G93" s="116"/>
      <c r="H93" s="117">
        <f>SUM(H91-H49)</f>
        <v>94122.4</v>
      </c>
      <c r="I93" s="118">
        <f t="shared" ref="I93:M93" si="26">SUM(I91-I49)</f>
        <v>0</v>
      </c>
      <c r="J93" s="118">
        <f t="shared" si="26"/>
        <v>36141.800000000003</v>
      </c>
      <c r="K93" s="118">
        <f t="shared" si="26"/>
        <v>0</v>
      </c>
      <c r="L93" s="118">
        <f t="shared" si="26"/>
        <v>16686.8</v>
      </c>
      <c r="M93" s="119">
        <f t="shared" si="26"/>
        <v>0</v>
      </c>
      <c r="N93" s="120">
        <f>SUM(N25-N20)-(N91-N49)</f>
        <v>0</v>
      </c>
      <c r="O93" s="120">
        <f>SUM(O25-O20)-(O91-O49)</f>
        <v>0</v>
      </c>
      <c r="Q93" s="35"/>
      <c r="R93" s="35"/>
      <c r="S93" s="35"/>
      <c r="T93" s="35"/>
      <c r="U93" s="35"/>
      <c r="V93" s="35"/>
      <c r="W93" s="35"/>
      <c r="X93" s="35"/>
      <c r="Y93" s="35"/>
      <c r="Z93" s="35"/>
      <c r="AA93" s="35"/>
      <c r="AB93" s="35"/>
      <c r="AC93" s="35"/>
      <c r="AD93" s="35"/>
      <c r="AE93" s="35"/>
      <c r="AF93" s="35"/>
    </row>
    <row r="94" spans="1:32" s="31" customFormat="1" x14ac:dyDescent="0.2">
      <c r="B94" s="32"/>
      <c r="C94" s="33"/>
      <c r="D94" s="34"/>
      <c r="E94" s="52"/>
      <c r="F94" s="53"/>
      <c r="G94" s="53"/>
      <c r="H94" s="53"/>
      <c r="I94" s="53"/>
      <c r="J94" s="53"/>
      <c r="K94" s="53"/>
      <c r="L94" s="53"/>
      <c r="M94" s="53"/>
      <c r="N94" s="53"/>
      <c r="O94" s="53"/>
      <c r="P94" s="33"/>
    </row>
    <row r="95" spans="1:32" s="31" customFormat="1" x14ac:dyDescent="0.2">
      <c r="B95" s="32"/>
      <c r="C95" s="33"/>
      <c r="D95" s="34"/>
      <c r="E95" s="34"/>
      <c r="F95" s="33"/>
      <c r="G95" s="33"/>
      <c r="H95" s="33"/>
      <c r="I95" s="33"/>
      <c r="J95" s="33"/>
      <c r="K95" s="33"/>
      <c r="L95" s="33"/>
      <c r="M95" s="33"/>
      <c r="N95" s="33"/>
      <c r="O95" s="33"/>
      <c r="P95" s="33"/>
    </row>
    <row r="96" spans="1:32" s="31" customFormat="1" x14ac:dyDescent="0.2">
      <c r="B96" s="132"/>
      <c r="C96" s="40"/>
      <c r="D96" s="34"/>
      <c r="E96" s="34"/>
      <c r="F96" s="33"/>
      <c r="G96" s="33"/>
      <c r="H96" s="33"/>
      <c r="I96" s="33"/>
      <c r="J96" s="33"/>
      <c r="K96" s="33"/>
      <c r="L96" s="33"/>
      <c r="M96" s="33"/>
      <c r="N96" s="33"/>
      <c r="O96" s="33"/>
      <c r="P96" s="33"/>
    </row>
    <row r="97" spans="1:32" ht="68" x14ac:dyDescent="0.2">
      <c r="A97" s="129"/>
      <c r="B97" s="135" t="s">
        <v>53</v>
      </c>
      <c r="C97" s="136" t="s">
        <v>85</v>
      </c>
      <c r="D97" s="131"/>
      <c r="E97" s="34"/>
      <c r="F97" s="33"/>
      <c r="G97" s="33"/>
      <c r="H97" s="33"/>
      <c r="I97" s="33"/>
      <c r="J97" s="33"/>
      <c r="K97" s="33"/>
      <c r="L97" s="33"/>
      <c r="M97" s="33"/>
      <c r="N97" s="33"/>
      <c r="O97" s="33"/>
      <c r="P97" s="33"/>
      <c r="T97" s="36"/>
      <c r="U97" s="36"/>
      <c r="V97" s="36"/>
      <c r="W97" s="36"/>
      <c r="X97" s="36"/>
      <c r="Y97" s="36"/>
      <c r="Z97" s="36"/>
      <c r="AA97" s="36"/>
      <c r="AB97" s="36"/>
      <c r="AC97" s="36"/>
      <c r="AD97" s="36"/>
      <c r="AE97" s="36"/>
      <c r="AF97" s="36"/>
    </row>
    <row r="98" spans="1:32" ht="102" x14ac:dyDescent="0.2">
      <c r="A98" s="37"/>
      <c r="B98" s="137" t="s">
        <v>65</v>
      </c>
      <c r="C98" s="138" t="s">
        <v>86</v>
      </c>
      <c r="D98" s="131"/>
      <c r="E98" s="34"/>
      <c r="F98" s="33"/>
      <c r="G98" s="33"/>
      <c r="H98" s="33"/>
      <c r="I98" s="33"/>
      <c r="J98" s="33"/>
      <c r="K98" s="33"/>
      <c r="L98" s="33"/>
      <c r="M98" s="33"/>
      <c r="N98" s="33"/>
      <c r="O98" s="33"/>
      <c r="P98" s="33"/>
    </row>
    <row r="99" spans="1:32" ht="102" x14ac:dyDescent="0.2">
      <c r="A99" s="37"/>
      <c r="B99" s="137" t="s">
        <v>84</v>
      </c>
      <c r="C99" s="138" t="s">
        <v>87</v>
      </c>
      <c r="D99" s="131"/>
      <c r="E99" s="34"/>
      <c r="F99" s="33"/>
      <c r="G99" s="33"/>
      <c r="H99" s="33"/>
      <c r="I99" s="33"/>
      <c r="J99" s="33"/>
      <c r="K99" s="33"/>
      <c r="L99" s="33"/>
      <c r="M99" s="33"/>
      <c r="N99" s="33"/>
      <c r="O99" s="33"/>
      <c r="P99" s="33"/>
    </row>
    <row r="100" spans="1:32" ht="130" customHeight="1" x14ac:dyDescent="0.2">
      <c r="A100" s="130"/>
      <c r="B100" s="139" t="s">
        <v>66</v>
      </c>
      <c r="C100" s="140" t="s">
        <v>91</v>
      </c>
      <c r="D100" s="131"/>
      <c r="E100" s="34"/>
      <c r="F100" s="33"/>
      <c r="G100" s="33"/>
      <c r="H100" s="33"/>
      <c r="I100" s="33"/>
      <c r="J100" s="33"/>
      <c r="K100" s="33"/>
      <c r="L100" s="33"/>
      <c r="M100" s="33"/>
      <c r="N100" s="33"/>
      <c r="O100" s="33"/>
      <c r="P100" s="33"/>
      <c r="T100" s="35"/>
      <c r="U100" s="35"/>
      <c r="V100" s="35"/>
      <c r="W100" s="35"/>
      <c r="X100" s="35"/>
      <c r="Y100" s="35"/>
      <c r="Z100" s="35"/>
      <c r="AA100" s="35"/>
      <c r="AB100" s="35"/>
      <c r="AC100" s="35"/>
      <c r="AD100" s="35"/>
      <c r="AE100" s="35"/>
      <c r="AF100" s="35"/>
    </row>
    <row r="101" spans="1:32" s="31" customFormat="1" x14ac:dyDescent="0.2">
      <c r="B101" s="133"/>
      <c r="C101" s="134"/>
      <c r="D101" s="34"/>
      <c r="E101" s="34"/>
      <c r="F101" s="33"/>
      <c r="G101" s="33"/>
      <c r="H101" s="33"/>
      <c r="I101" s="33"/>
      <c r="J101" s="33"/>
      <c r="K101" s="33"/>
      <c r="L101" s="33"/>
      <c r="M101" s="33"/>
      <c r="N101" s="33"/>
      <c r="O101" s="33"/>
      <c r="P101" s="33"/>
    </row>
    <row r="102" spans="1:32" s="31" customFormat="1" x14ac:dyDescent="0.2">
      <c r="B102" s="32"/>
      <c r="C102" s="33"/>
      <c r="D102" s="34"/>
      <c r="E102" s="34"/>
      <c r="F102" s="33"/>
      <c r="G102" s="33"/>
      <c r="H102" s="33"/>
      <c r="I102" s="33"/>
      <c r="J102" s="33"/>
      <c r="K102" s="33"/>
      <c r="L102" s="33"/>
      <c r="M102" s="33"/>
      <c r="N102" s="33"/>
      <c r="O102" s="33"/>
      <c r="P102" s="33"/>
    </row>
    <row r="103" spans="1:32" s="31" customFormat="1" x14ac:dyDescent="0.2">
      <c r="B103" s="32"/>
      <c r="C103" s="33"/>
      <c r="D103" s="34"/>
      <c r="E103" s="34"/>
      <c r="F103" s="33"/>
      <c r="G103" s="33"/>
      <c r="H103" s="33"/>
      <c r="I103" s="33"/>
      <c r="J103" s="33"/>
      <c r="K103" s="33"/>
      <c r="L103" s="33"/>
      <c r="M103" s="33"/>
      <c r="N103" s="33"/>
      <c r="O103" s="33"/>
      <c r="P103" s="33"/>
    </row>
    <row r="104" spans="1:32" s="31" customFormat="1" x14ac:dyDescent="0.2">
      <c r="B104" s="32"/>
      <c r="C104" s="33"/>
      <c r="D104" s="34"/>
      <c r="E104" s="34"/>
      <c r="F104" s="33"/>
      <c r="G104" s="33"/>
      <c r="H104" s="33"/>
      <c r="I104" s="33"/>
      <c r="J104" s="33"/>
      <c r="K104" s="33"/>
      <c r="L104" s="33"/>
      <c r="M104" s="33"/>
      <c r="N104" s="33"/>
      <c r="O104" s="33"/>
      <c r="P104" s="33"/>
    </row>
    <row r="105" spans="1:32" s="31" customFormat="1" x14ac:dyDescent="0.2">
      <c r="B105" s="32"/>
      <c r="C105" s="33"/>
      <c r="D105" s="34"/>
      <c r="E105" s="34"/>
      <c r="F105" s="33"/>
      <c r="G105" s="33"/>
      <c r="H105" s="33"/>
      <c r="I105" s="33"/>
      <c r="J105" s="33"/>
      <c r="K105" s="33"/>
      <c r="L105" s="33"/>
      <c r="M105" s="33"/>
      <c r="N105" s="33"/>
      <c r="O105" s="33"/>
      <c r="P105" s="33"/>
    </row>
    <row r="106" spans="1:32" s="31" customFormat="1" x14ac:dyDescent="0.2">
      <c r="B106" s="32"/>
      <c r="C106" s="33"/>
      <c r="D106" s="34"/>
      <c r="E106" s="34"/>
      <c r="F106" s="33"/>
      <c r="G106" s="33"/>
      <c r="H106" s="33"/>
      <c r="I106" s="33"/>
      <c r="J106" s="33"/>
      <c r="K106" s="33"/>
      <c r="L106" s="33"/>
      <c r="M106" s="33"/>
      <c r="N106" s="33"/>
      <c r="O106" s="33"/>
      <c r="P106" s="33"/>
    </row>
    <row r="107" spans="1:32" s="31" customFormat="1" x14ac:dyDescent="0.2">
      <c r="B107" s="32"/>
      <c r="C107" s="33"/>
      <c r="D107" s="34"/>
      <c r="E107" s="34"/>
      <c r="F107" s="33"/>
      <c r="G107" s="33"/>
      <c r="H107" s="33"/>
      <c r="I107" s="33"/>
      <c r="J107" s="33"/>
      <c r="K107" s="33"/>
      <c r="L107" s="33"/>
      <c r="M107" s="33"/>
      <c r="N107" s="33"/>
      <c r="O107" s="33"/>
      <c r="P107" s="33"/>
    </row>
    <row r="108" spans="1:32" s="31" customFormat="1" x14ac:dyDescent="0.2">
      <c r="B108" s="32"/>
      <c r="C108" s="33"/>
      <c r="D108" s="34"/>
      <c r="E108" s="34"/>
      <c r="F108" s="33"/>
      <c r="G108" s="33"/>
      <c r="H108" s="33"/>
      <c r="I108" s="33"/>
      <c r="J108" s="33"/>
      <c r="K108" s="33"/>
      <c r="L108" s="33"/>
      <c r="M108" s="33"/>
      <c r="N108" s="33"/>
      <c r="O108" s="33"/>
      <c r="P108" s="33"/>
    </row>
    <row r="109" spans="1:32" s="31" customFormat="1" x14ac:dyDescent="0.2">
      <c r="B109" s="32"/>
      <c r="C109" s="33"/>
      <c r="D109" s="34"/>
      <c r="E109" s="34"/>
      <c r="F109" s="33"/>
      <c r="G109" s="33"/>
      <c r="H109" s="33"/>
      <c r="I109" s="33"/>
      <c r="J109" s="33"/>
      <c r="K109" s="33"/>
      <c r="L109" s="33"/>
      <c r="M109" s="33"/>
      <c r="N109" s="33"/>
      <c r="O109" s="33"/>
      <c r="P109" s="33"/>
    </row>
    <row r="110" spans="1:32" s="31" customFormat="1" x14ac:dyDescent="0.2">
      <c r="B110" s="32"/>
      <c r="C110" s="33"/>
      <c r="D110" s="34"/>
      <c r="E110" s="34"/>
      <c r="F110" s="33"/>
      <c r="G110" s="33"/>
      <c r="H110" s="33"/>
      <c r="I110" s="33"/>
      <c r="J110" s="33"/>
      <c r="K110" s="33"/>
      <c r="L110" s="33"/>
      <c r="M110" s="33"/>
      <c r="N110" s="33"/>
      <c r="O110" s="33"/>
      <c r="P110" s="33"/>
    </row>
    <row r="111" spans="1:32" s="31" customFormat="1" x14ac:dyDescent="0.2">
      <c r="B111" s="32"/>
      <c r="C111" s="33"/>
      <c r="D111" s="34"/>
      <c r="E111" s="34"/>
      <c r="F111" s="33"/>
      <c r="G111" s="33"/>
      <c r="H111" s="33"/>
      <c r="I111" s="33"/>
      <c r="J111" s="33"/>
      <c r="K111" s="33"/>
      <c r="L111" s="33"/>
      <c r="M111" s="33"/>
      <c r="N111" s="33"/>
      <c r="O111" s="33"/>
      <c r="P111" s="33"/>
    </row>
    <row r="112" spans="1:32" s="31" customFormat="1" x14ac:dyDescent="0.2">
      <c r="B112" s="32"/>
      <c r="C112" s="33"/>
      <c r="D112" s="34"/>
      <c r="E112" s="34"/>
      <c r="F112" s="33"/>
      <c r="G112" s="33"/>
      <c r="H112" s="33"/>
      <c r="I112" s="33"/>
      <c r="J112" s="33"/>
      <c r="K112" s="33"/>
      <c r="L112" s="33"/>
      <c r="M112" s="33"/>
      <c r="N112" s="33"/>
      <c r="O112" s="33"/>
      <c r="P112" s="33"/>
    </row>
    <row r="113" spans="2:16" s="31" customFormat="1" x14ac:dyDescent="0.2">
      <c r="B113" s="32"/>
      <c r="C113" s="33"/>
      <c r="D113" s="34"/>
      <c r="E113" s="34"/>
      <c r="F113" s="33"/>
      <c r="G113" s="33"/>
      <c r="H113" s="33"/>
      <c r="I113" s="33"/>
      <c r="J113" s="33"/>
      <c r="K113" s="33"/>
      <c r="L113" s="33"/>
      <c r="M113" s="33"/>
      <c r="N113" s="33"/>
      <c r="O113" s="33"/>
      <c r="P113" s="33"/>
    </row>
    <row r="114" spans="2:16" s="31" customFormat="1" x14ac:dyDescent="0.2">
      <c r="B114" s="32"/>
      <c r="C114" s="33"/>
      <c r="D114" s="34"/>
      <c r="E114" s="34"/>
      <c r="F114" s="33"/>
      <c r="G114" s="33"/>
      <c r="H114" s="33"/>
      <c r="I114" s="33"/>
      <c r="J114" s="33"/>
      <c r="K114" s="33"/>
      <c r="L114" s="33"/>
      <c r="M114" s="33"/>
      <c r="N114" s="33"/>
      <c r="O114" s="33"/>
      <c r="P114" s="33"/>
    </row>
    <row r="115" spans="2:16" s="31" customFormat="1" x14ac:dyDescent="0.2">
      <c r="B115" s="32"/>
      <c r="C115" s="33"/>
      <c r="D115" s="34"/>
      <c r="E115" s="34"/>
      <c r="F115" s="33"/>
      <c r="G115" s="33"/>
      <c r="H115" s="33"/>
      <c r="I115" s="33"/>
      <c r="J115" s="33"/>
      <c r="K115" s="33"/>
      <c r="L115" s="33"/>
      <c r="M115" s="33"/>
      <c r="N115" s="33"/>
      <c r="O115" s="33"/>
      <c r="P115" s="33"/>
    </row>
    <row r="116" spans="2:16" s="31" customFormat="1" x14ac:dyDescent="0.2">
      <c r="B116" s="32"/>
      <c r="C116" s="33"/>
      <c r="D116" s="34"/>
      <c r="E116" s="34"/>
      <c r="F116" s="33"/>
      <c r="G116" s="33"/>
      <c r="H116" s="33"/>
      <c r="I116" s="33"/>
      <c r="J116" s="33"/>
      <c r="K116" s="33"/>
      <c r="L116" s="33"/>
      <c r="M116" s="33"/>
      <c r="N116" s="33"/>
      <c r="O116" s="33"/>
      <c r="P116" s="33"/>
    </row>
    <row r="117" spans="2:16" s="31" customFormat="1" x14ac:dyDescent="0.2">
      <c r="B117" s="32"/>
      <c r="C117" s="33"/>
      <c r="D117" s="34"/>
      <c r="E117" s="34"/>
      <c r="F117" s="33"/>
      <c r="G117" s="33"/>
      <c r="H117" s="33"/>
      <c r="I117" s="33"/>
      <c r="J117" s="33"/>
      <c r="K117" s="33"/>
      <c r="L117" s="33"/>
      <c r="M117" s="33"/>
      <c r="N117" s="33"/>
      <c r="O117" s="33"/>
      <c r="P117" s="33"/>
    </row>
    <row r="118" spans="2:16" s="31" customFormat="1" x14ac:dyDescent="0.2">
      <c r="B118" s="32"/>
      <c r="C118" s="33"/>
      <c r="D118" s="34"/>
      <c r="E118" s="34"/>
      <c r="F118" s="33"/>
      <c r="G118" s="33"/>
      <c r="H118" s="33"/>
      <c r="I118" s="33"/>
      <c r="J118" s="33"/>
      <c r="K118" s="33"/>
      <c r="L118" s="33"/>
      <c r="M118" s="33"/>
      <c r="N118" s="33"/>
      <c r="O118" s="33"/>
      <c r="P118" s="33"/>
    </row>
    <row r="119" spans="2:16" s="31" customFormat="1" x14ac:dyDescent="0.2">
      <c r="B119" s="32"/>
      <c r="C119" s="33"/>
      <c r="D119" s="34"/>
      <c r="E119" s="34"/>
      <c r="F119" s="33"/>
      <c r="G119" s="33"/>
      <c r="H119" s="33"/>
      <c r="I119" s="33"/>
      <c r="J119" s="33"/>
      <c r="K119" s="33"/>
      <c r="L119" s="33"/>
      <c r="M119" s="33"/>
      <c r="N119" s="33"/>
      <c r="O119" s="33"/>
      <c r="P119" s="33"/>
    </row>
    <row r="120" spans="2:16" s="31" customFormat="1" x14ac:dyDescent="0.2">
      <c r="B120" s="32"/>
      <c r="C120" s="33"/>
      <c r="D120" s="34"/>
      <c r="E120" s="34"/>
      <c r="F120" s="33"/>
      <c r="G120" s="33"/>
      <c r="H120" s="33"/>
      <c r="I120" s="33"/>
      <c r="J120" s="33"/>
      <c r="K120" s="33"/>
      <c r="L120" s="33"/>
      <c r="M120" s="33"/>
      <c r="N120" s="33"/>
      <c r="O120" s="33"/>
      <c r="P120" s="33"/>
    </row>
    <row r="121" spans="2:16" s="31" customFormat="1" x14ac:dyDescent="0.2">
      <c r="B121" s="32"/>
      <c r="C121" s="33"/>
      <c r="D121" s="34"/>
      <c r="E121" s="34"/>
      <c r="F121" s="33"/>
      <c r="G121" s="33"/>
      <c r="H121" s="33"/>
      <c r="I121" s="33"/>
      <c r="J121" s="33"/>
      <c r="K121" s="33"/>
      <c r="L121" s="33"/>
      <c r="M121" s="33"/>
      <c r="N121" s="33"/>
      <c r="O121" s="33"/>
      <c r="P121" s="33"/>
    </row>
    <row r="122" spans="2:16" s="31" customFormat="1" x14ac:dyDescent="0.2">
      <c r="B122" s="32"/>
      <c r="C122" s="33"/>
      <c r="D122" s="34"/>
      <c r="E122" s="34"/>
      <c r="F122" s="33"/>
      <c r="G122" s="33"/>
      <c r="H122" s="33"/>
      <c r="I122" s="33"/>
      <c r="J122" s="33"/>
      <c r="K122" s="33"/>
      <c r="L122" s="33"/>
      <c r="M122" s="33"/>
      <c r="N122" s="33"/>
      <c r="O122" s="33"/>
      <c r="P122" s="33"/>
    </row>
  </sheetData>
  <mergeCells count="1">
    <mergeCell ref="C2:H2"/>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David MacKenzie</cp:lastModifiedBy>
  <cp:lastPrinted>2025-11-29T03:48:10Z</cp:lastPrinted>
  <dcterms:created xsi:type="dcterms:W3CDTF">2024-08-14T00:02:25Z</dcterms:created>
  <dcterms:modified xsi:type="dcterms:W3CDTF">2026-07-07T02:26:16Z</dcterms:modified>
</cp:coreProperties>
</file>